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jmbsantos\Desktop\"/>
    </mc:Choice>
  </mc:AlternateContent>
  <bookViews>
    <workbookView xWindow="0" yWindow="0" windowWidth="13680" windowHeight="9660"/>
  </bookViews>
  <sheets>
    <sheet name="MO-MAT-WORD" sheetId="112" r:id="rId1"/>
  </sheets>
  <definedNames>
    <definedName name="_xlnm.Print_Area" localSheetId="0">'MO-MAT-WORD'!$A$1:$L$202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4" i="112" l="1"/>
  <c r="K164" i="112" s="1"/>
  <c r="L164" i="112" s="1"/>
  <c r="G164" i="112"/>
  <c r="J163" i="112"/>
  <c r="G163" i="112"/>
  <c r="J161" i="112"/>
  <c r="K161" i="112" s="1"/>
  <c r="L161" i="112" s="1"/>
  <c r="G161" i="112"/>
  <c r="J160" i="112"/>
  <c r="K160" i="112" s="1"/>
  <c r="L160" i="112" s="1"/>
  <c r="G160" i="112"/>
  <c r="J159" i="112"/>
  <c r="G159" i="112"/>
  <c r="K159" i="112" s="1"/>
  <c r="L159" i="112" s="1"/>
  <c r="J158" i="112"/>
  <c r="K158" i="112" s="1"/>
  <c r="L158" i="112" s="1"/>
  <c r="G158" i="112"/>
  <c r="J157" i="112"/>
  <c r="K157" i="112" s="1"/>
  <c r="L157" i="112" s="1"/>
  <c r="G157" i="112"/>
  <c r="J156" i="112"/>
  <c r="K156" i="112" s="1"/>
  <c r="L156" i="112" s="1"/>
  <c r="G156" i="112"/>
  <c r="J155" i="112"/>
  <c r="G155" i="112"/>
  <c r="J154" i="112"/>
  <c r="G154" i="112"/>
  <c r="J153" i="112"/>
  <c r="K153" i="112" s="1"/>
  <c r="L153" i="112" s="1"/>
  <c r="G153" i="112"/>
  <c r="J152" i="112"/>
  <c r="G152" i="112"/>
  <c r="K152" i="112" s="1"/>
  <c r="L152" i="112" s="1"/>
  <c r="J151" i="112"/>
  <c r="G151" i="112"/>
  <c r="J150" i="112"/>
  <c r="K150" i="112" s="1"/>
  <c r="L150" i="112" s="1"/>
  <c r="G150" i="112"/>
  <c r="K149" i="112"/>
  <c r="L149" i="112" s="1"/>
  <c r="J149" i="112"/>
  <c r="G149" i="112"/>
  <c r="J148" i="112"/>
  <c r="K148" i="112" s="1"/>
  <c r="L148" i="112" s="1"/>
  <c r="G148" i="112"/>
  <c r="J147" i="112"/>
  <c r="G147" i="112"/>
  <c r="J146" i="112"/>
  <c r="K146" i="112" s="1"/>
  <c r="L146" i="112" s="1"/>
  <c r="G146" i="112"/>
  <c r="J145" i="112"/>
  <c r="K145" i="112" s="1"/>
  <c r="L145" i="112" s="1"/>
  <c r="G145" i="112"/>
  <c r="J144" i="112"/>
  <c r="G144" i="112"/>
  <c r="J143" i="112"/>
  <c r="G143" i="112"/>
  <c r="J142" i="112"/>
  <c r="G142" i="112"/>
  <c r="J141" i="112"/>
  <c r="K141" i="112" s="1"/>
  <c r="L141" i="112" s="1"/>
  <c r="G141" i="112"/>
  <c r="J140" i="112"/>
  <c r="K140" i="112" s="1"/>
  <c r="L140" i="112" s="1"/>
  <c r="G140" i="112"/>
  <c r="J139" i="112"/>
  <c r="G139" i="112"/>
  <c r="J138" i="112"/>
  <c r="G138" i="112"/>
  <c r="J137" i="112"/>
  <c r="G137" i="112"/>
  <c r="J136" i="112"/>
  <c r="K136" i="112" s="1"/>
  <c r="L136" i="112" s="1"/>
  <c r="G136" i="112"/>
  <c r="J135" i="112"/>
  <c r="K135" i="112"/>
  <c r="L135" i="112" s="1"/>
  <c r="J134" i="112"/>
  <c r="G134" i="112"/>
  <c r="J133" i="112"/>
  <c r="K133" i="112" s="1"/>
  <c r="L133" i="112" s="1"/>
  <c r="G133" i="112"/>
  <c r="J132" i="112"/>
  <c r="G132" i="112"/>
  <c r="J130" i="112"/>
  <c r="G130" i="112"/>
  <c r="J129" i="112"/>
  <c r="K129" i="112" s="1"/>
  <c r="L129" i="112" s="1"/>
  <c r="G129" i="112"/>
  <c r="J128" i="112"/>
  <c r="K128" i="112" s="1"/>
  <c r="L128" i="112" s="1"/>
  <c r="G128" i="112"/>
  <c r="J127" i="112"/>
  <c r="G127" i="112"/>
  <c r="J126" i="112"/>
  <c r="K126" i="112" s="1"/>
  <c r="L126" i="112" s="1"/>
  <c r="G126" i="112"/>
  <c r="J125" i="112"/>
  <c r="K125" i="112" s="1"/>
  <c r="L125" i="112" s="1"/>
  <c r="G125" i="112"/>
  <c r="J124" i="112"/>
  <c r="G124" i="112"/>
  <c r="J123" i="112"/>
  <c r="G123" i="112"/>
  <c r="K123" i="112" s="1"/>
  <c r="L123" i="112" s="1"/>
  <c r="J122" i="112"/>
  <c r="K122" i="112" s="1"/>
  <c r="L122" i="112" s="1"/>
  <c r="G122" i="112"/>
  <c r="J121" i="112"/>
  <c r="K121" i="112" s="1"/>
  <c r="L121" i="112" s="1"/>
  <c r="G121" i="112"/>
  <c r="J120" i="112"/>
  <c r="K120" i="112" s="1"/>
  <c r="L120" i="112" s="1"/>
  <c r="G120" i="112"/>
  <c r="J119" i="112"/>
  <c r="G119" i="112"/>
  <c r="J118" i="112"/>
  <c r="G118" i="112"/>
  <c r="J117" i="112"/>
  <c r="G117" i="112"/>
  <c r="J116" i="112"/>
  <c r="K116" i="112" s="1"/>
  <c r="L116" i="112" s="1"/>
  <c r="G116" i="112"/>
  <c r="J115" i="112"/>
  <c r="G115" i="112"/>
  <c r="J114" i="112"/>
  <c r="G114" i="112"/>
  <c r="J113" i="112"/>
  <c r="G113" i="112"/>
  <c r="J112" i="112"/>
  <c r="K112" i="112" s="1"/>
  <c r="L112" i="112" s="1"/>
  <c r="G112" i="112"/>
  <c r="J111" i="112"/>
  <c r="G111" i="112"/>
  <c r="J110" i="112"/>
  <c r="G110" i="112"/>
  <c r="J109" i="112"/>
  <c r="G109" i="112"/>
  <c r="J108" i="112"/>
  <c r="K108" i="112" s="1"/>
  <c r="L108" i="112" s="1"/>
  <c r="G108" i="112"/>
  <c r="J107" i="112"/>
  <c r="G107" i="112"/>
  <c r="J106" i="112"/>
  <c r="G106" i="112"/>
  <c r="J105" i="112"/>
  <c r="G105" i="112"/>
  <c r="K104" i="112"/>
  <c r="L104" i="112" s="1"/>
  <c r="J104" i="112"/>
  <c r="G104" i="112"/>
  <c r="J103" i="112"/>
  <c r="G103" i="112"/>
  <c r="J102" i="112"/>
  <c r="G102" i="112"/>
  <c r="J101" i="112"/>
  <c r="G101" i="112"/>
  <c r="J100" i="112"/>
  <c r="G100" i="112"/>
  <c r="J98" i="112"/>
  <c r="K98" i="112" s="1"/>
  <c r="L98" i="112" s="1"/>
  <c r="G98" i="112"/>
  <c r="J97" i="112"/>
  <c r="K97" i="112" s="1"/>
  <c r="L97" i="112" s="1"/>
  <c r="G97" i="112"/>
  <c r="J96" i="112"/>
  <c r="K96" i="112" s="1"/>
  <c r="L96" i="112" s="1"/>
  <c r="G96" i="112"/>
  <c r="J95" i="112"/>
  <c r="G95" i="112"/>
  <c r="J94" i="112"/>
  <c r="G94" i="112"/>
  <c r="J93" i="112"/>
  <c r="K93" i="112" s="1"/>
  <c r="L93" i="112" s="1"/>
  <c r="G93" i="112"/>
  <c r="J92" i="112"/>
  <c r="K92" i="112" s="1"/>
  <c r="L92" i="112" s="1"/>
  <c r="G92" i="112"/>
  <c r="J91" i="112"/>
  <c r="G91" i="112"/>
  <c r="K91" i="112" s="1"/>
  <c r="L91" i="112" s="1"/>
  <c r="J90" i="112"/>
  <c r="G90" i="112"/>
  <c r="J89" i="112"/>
  <c r="G89" i="112"/>
  <c r="J88" i="112"/>
  <c r="K88" i="112" s="1"/>
  <c r="L88" i="112" s="1"/>
  <c r="G88" i="112"/>
  <c r="J87" i="112"/>
  <c r="G87" i="112"/>
  <c r="J86" i="112"/>
  <c r="G86" i="112"/>
  <c r="J85" i="112"/>
  <c r="K85" i="112" s="1"/>
  <c r="L85" i="112" s="1"/>
  <c r="G85" i="112"/>
  <c r="J84" i="112"/>
  <c r="K84" i="112" s="1"/>
  <c r="L84" i="112" s="1"/>
  <c r="G84" i="112"/>
  <c r="J83" i="112"/>
  <c r="G83" i="112"/>
  <c r="J82" i="112"/>
  <c r="K82" i="112" s="1"/>
  <c r="L82" i="112" s="1"/>
  <c r="G82" i="112"/>
  <c r="J81" i="112"/>
  <c r="K81" i="112" s="1"/>
  <c r="L81" i="112" s="1"/>
  <c r="G81" i="112"/>
  <c r="J80" i="112"/>
  <c r="K80" i="112" s="1"/>
  <c r="L80" i="112" s="1"/>
  <c r="G80" i="112"/>
  <c r="J79" i="112"/>
  <c r="G79" i="112"/>
  <c r="J78" i="112"/>
  <c r="G78" i="112"/>
  <c r="J77" i="112"/>
  <c r="G77" i="112"/>
  <c r="J76" i="112"/>
  <c r="K76" i="112" s="1"/>
  <c r="L76" i="112" s="1"/>
  <c r="G76" i="112"/>
  <c r="J75" i="112"/>
  <c r="G75" i="112"/>
  <c r="A75" i="112"/>
  <c r="A76" i="112" s="1"/>
  <c r="A77" i="112" s="1"/>
  <c r="A78" i="112" s="1"/>
  <c r="A79" i="112" s="1"/>
  <c r="A80" i="112" s="1"/>
  <c r="A81" i="112" s="1"/>
  <c r="A82" i="112" s="1"/>
  <c r="A83" i="112" s="1"/>
  <c r="A84" i="112" s="1"/>
  <c r="A85" i="112" s="1"/>
  <c r="A86" i="112" s="1"/>
  <c r="A87" i="112" s="1"/>
  <c r="A88" i="112" s="1"/>
  <c r="A89" i="112" s="1"/>
  <c r="A90" i="112" s="1"/>
  <c r="A91" i="112" s="1"/>
  <c r="A92" i="112" s="1"/>
  <c r="A93" i="112" s="1"/>
  <c r="A94" i="112" s="1"/>
  <c r="A95" i="112" s="1"/>
  <c r="A96" i="112" s="1"/>
  <c r="A97" i="112" s="1"/>
  <c r="A98" i="112" s="1"/>
  <c r="A100" i="112" s="1"/>
  <c r="A101" i="112" s="1"/>
  <c r="A102" i="112" s="1"/>
  <c r="A103" i="112" s="1"/>
  <c r="A104" i="112" s="1"/>
  <c r="A105" i="112" s="1"/>
  <c r="A106" i="112" s="1"/>
  <c r="A107" i="112" s="1"/>
  <c r="A108" i="112" s="1"/>
  <c r="A109" i="112" s="1"/>
  <c r="A110" i="112" s="1"/>
  <c r="A111" i="112" s="1"/>
  <c r="A112" i="112" s="1"/>
  <c r="A113" i="112" s="1"/>
  <c r="A114" i="112" s="1"/>
  <c r="A115" i="112" s="1"/>
  <c r="A116" i="112" s="1"/>
  <c r="A117" i="112" s="1"/>
  <c r="A118" i="112" s="1"/>
  <c r="A119" i="112" s="1"/>
  <c r="A120" i="112" s="1"/>
  <c r="A121" i="112" s="1"/>
  <c r="A122" i="112" s="1"/>
  <c r="A123" i="112" s="1"/>
  <c r="A124" i="112" s="1"/>
  <c r="A125" i="112" s="1"/>
  <c r="A126" i="112" s="1"/>
  <c r="A127" i="112" s="1"/>
  <c r="A128" i="112" s="1"/>
  <c r="A129" i="112" s="1"/>
  <c r="A130" i="112" s="1"/>
  <c r="A132" i="112" s="1"/>
  <c r="A133" i="112" s="1"/>
  <c r="A134" i="112" s="1"/>
  <c r="A135" i="112" s="1"/>
  <c r="A136" i="112" s="1"/>
  <c r="A137" i="112" s="1"/>
  <c r="A138" i="112" s="1"/>
  <c r="A139" i="112" s="1"/>
  <c r="A140" i="112" s="1"/>
  <c r="A141" i="112" s="1"/>
  <c r="A142" i="112" s="1"/>
  <c r="A143" i="112" s="1"/>
  <c r="A144" i="112" s="1"/>
  <c r="A145" i="112" s="1"/>
  <c r="A146" i="112" s="1"/>
  <c r="A147" i="112" s="1"/>
  <c r="A148" i="112" s="1"/>
  <c r="A149" i="112" s="1"/>
  <c r="A150" i="112" s="1"/>
  <c r="A151" i="112" s="1"/>
  <c r="A152" i="112" s="1"/>
  <c r="A153" i="112" s="1"/>
  <c r="A154" i="112" s="1"/>
  <c r="A155" i="112" s="1"/>
  <c r="A156" i="112" s="1"/>
  <c r="A157" i="112" s="1"/>
  <c r="A158" i="112" s="1"/>
  <c r="A159" i="112" s="1"/>
  <c r="A160" i="112" s="1"/>
  <c r="A161" i="112" s="1"/>
  <c r="A163" i="112" s="1"/>
  <c r="A164" i="112" s="1"/>
  <c r="J74" i="112"/>
  <c r="K74" i="112" s="1"/>
  <c r="L74" i="112" s="1"/>
  <c r="G74" i="112"/>
  <c r="A74" i="112"/>
  <c r="J73" i="112"/>
  <c r="G73" i="112"/>
  <c r="J51" i="112"/>
  <c r="K51" i="112" s="1"/>
  <c r="L51" i="112" s="1"/>
  <c r="J46" i="112"/>
  <c r="K46" i="112" s="1"/>
  <c r="L46" i="112" s="1"/>
  <c r="J41" i="112"/>
  <c r="K41" i="112" s="1"/>
  <c r="L41" i="112" s="1"/>
  <c r="J36" i="112"/>
  <c r="K36" i="112" s="1"/>
  <c r="L36" i="112" s="1"/>
  <c r="J31" i="112"/>
  <c r="K31" i="112" s="1"/>
  <c r="L31" i="112" s="1"/>
  <c r="J26" i="112"/>
  <c r="K26" i="112" s="1"/>
  <c r="L26" i="112" s="1"/>
  <c r="J21" i="112"/>
  <c r="K21" i="112" s="1"/>
  <c r="L21" i="112" s="1"/>
  <c r="J16" i="112"/>
  <c r="K16" i="112" s="1"/>
  <c r="L16" i="112" s="1"/>
  <c r="J11" i="112"/>
  <c r="K11" i="112" s="1"/>
  <c r="L11" i="112" s="1"/>
  <c r="A11" i="112"/>
  <c r="A16" i="112" s="1"/>
  <c r="A21" i="112" s="1"/>
  <c r="A26" i="112" s="1"/>
  <c r="A31" i="112" s="1"/>
  <c r="A36" i="112" s="1"/>
  <c r="A41" i="112" s="1"/>
  <c r="A46" i="112" s="1"/>
  <c r="A51" i="112" s="1"/>
  <c r="J6" i="112"/>
  <c r="K6" i="112" s="1"/>
  <c r="L6" i="112" s="1"/>
  <c r="K151" i="112" l="1"/>
  <c r="L151" i="112" s="1"/>
  <c r="K144" i="112"/>
  <c r="L144" i="112" s="1"/>
  <c r="K73" i="112"/>
  <c r="L73" i="112" s="1"/>
  <c r="K75" i="112"/>
  <c r="L75" i="112" s="1"/>
  <c r="K90" i="112"/>
  <c r="L90" i="112" s="1"/>
  <c r="K77" i="112"/>
  <c r="L77" i="112" s="1"/>
  <c r="K101" i="112"/>
  <c r="L101" i="112" s="1"/>
  <c r="K130" i="112"/>
  <c r="L130" i="112" s="1"/>
  <c r="K105" i="112"/>
  <c r="L105" i="112" s="1"/>
  <c r="K117" i="112"/>
  <c r="L117" i="112" s="1"/>
  <c r="K154" i="112"/>
  <c r="L154" i="112" s="1"/>
  <c r="K78" i="112"/>
  <c r="L78" i="112" s="1"/>
  <c r="K132" i="112"/>
  <c r="L132" i="112" s="1"/>
  <c r="K94" i="112"/>
  <c r="L94" i="112" s="1"/>
  <c r="K106" i="112"/>
  <c r="L106" i="112" s="1"/>
  <c r="K110" i="112"/>
  <c r="L110" i="112" s="1"/>
  <c r="K114" i="112"/>
  <c r="L114" i="112" s="1"/>
  <c r="K118" i="112"/>
  <c r="L118" i="112" s="1"/>
  <c r="K142" i="112"/>
  <c r="L142" i="112" s="1"/>
  <c r="K86" i="112"/>
  <c r="L86" i="112" s="1"/>
  <c r="K109" i="112"/>
  <c r="L109" i="112" s="1"/>
  <c r="K113" i="112"/>
  <c r="L113" i="112" s="1"/>
  <c r="K102" i="112"/>
  <c r="L102" i="112" s="1"/>
  <c r="K143" i="112"/>
  <c r="L143" i="112" s="1"/>
  <c r="K138" i="112"/>
  <c r="L138" i="112" s="1"/>
  <c r="K83" i="112"/>
  <c r="L83" i="112" s="1"/>
  <c r="K89" i="112"/>
  <c r="L89" i="112" s="1"/>
  <c r="K100" i="112"/>
  <c r="L100" i="112" s="1"/>
  <c r="K127" i="112"/>
  <c r="L127" i="112" s="1"/>
  <c r="K134" i="112"/>
  <c r="L134" i="112" s="1"/>
  <c r="K137" i="112"/>
  <c r="L137" i="112" s="1"/>
  <c r="K124" i="112"/>
  <c r="L124" i="112" s="1"/>
  <c r="K155" i="112"/>
  <c r="L155" i="112" s="1"/>
  <c r="K147" i="112"/>
  <c r="L147" i="112" s="1"/>
  <c r="K139" i="112"/>
  <c r="L139" i="112" s="1"/>
  <c r="K163" i="112"/>
  <c r="L163" i="112" s="1"/>
  <c r="L162" i="112" s="1"/>
  <c r="L192" i="112" s="1"/>
  <c r="K119" i="112"/>
  <c r="L119" i="112" s="1"/>
  <c r="K115" i="112"/>
  <c r="L115" i="112" s="1"/>
  <c r="K111" i="112"/>
  <c r="L111" i="112" s="1"/>
  <c r="K107" i="112"/>
  <c r="L107" i="112" s="1"/>
  <c r="K103" i="112"/>
  <c r="L103" i="112" s="1"/>
  <c r="K95" i="112"/>
  <c r="L95" i="112" s="1"/>
  <c r="K87" i="112"/>
  <c r="L87" i="112" s="1"/>
  <c r="K79" i="112"/>
  <c r="L79" i="112" s="1"/>
  <c r="L57" i="112"/>
  <c r="L56" i="112"/>
  <c r="L58" i="112" s="1"/>
  <c r="L99" i="112" l="1"/>
  <c r="L190" i="112" s="1"/>
  <c r="L59" i="112"/>
  <c r="K199" i="112" s="1"/>
  <c r="L72" i="112"/>
  <c r="L189" i="112" s="1"/>
  <c r="L131" i="112"/>
  <c r="L191" i="112" s="1"/>
  <c r="K198" i="112"/>
  <c r="L193" i="112" l="1"/>
  <c r="L194" i="112" s="1"/>
  <c r="L60" i="112"/>
  <c r="L165" i="112"/>
  <c r="K200" i="112" s="1"/>
  <c r="K201" i="112" s="1"/>
  <c r="L184" i="112" l="1"/>
  <c r="L185" i="112" s="1"/>
  <c r="N7" i="112"/>
  <c r="K202" i="112"/>
</calcChain>
</file>

<file path=xl/sharedStrings.xml><?xml version="1.0" encoding="utf-8"?>
<sst xmlns="http://schemas.openxmlformats.org/spreadsheetml/2006/main" count="571" uniqueCount="295">
  <si>
    <t>Descrição</t>
  </si>
  <si>
    <t>Unidade</t>
  </si>
  <si>
    <t>m²</t>
  </si>
  <si>
    <t>m</t>
  </si>
  <si>
    <t>pç</t>
  </si>
  <si>
    <t>Item</t>
  </si>
  <si>
    <t>cj</t>
  </si>
  <si>
    <t>GRUPO 1: INSTALAÇÕES HIDROSANITÁRIAS</t>
  </si>
  <si>
    <t>GRUPO 2: INSTALAÇÕES ELÉTRICAS</t>
  </si>
  <si>
    <t>GRUPO 3: CIVIL</t>
  </si>
  <si>
    <t>GRUPO 4: DADOS E TELEFONIA</t>
  </si>
  <si>
    <t>Exames</t>
  </si>
  <si>
    <t>Alimentação</t>
  </si>
  <si>
    <t>Transporte</t>
  </si>
  <si>
    <t>Seguro</t>
  </si>
  <si>
    <t>EPI</t>
  </si>
  <si>
    <t xml:space="preserve"> NOTAS:</t>
  </si>
  <si>
    <t xml:space="preserve"> ABREVIATURAS DAS UNIDADES:</t>
  </si>
  <si>
    <t xml:space="preserve"> br = barra</t>
  </si>
  <si>
    <t xml:space="preserve"> cj = conjunto</t>
  </si>
  <si>
    <t xml:space="preserve"> lt = lata</t>
  </si>
  <si>
    <t xml:space="preserve"> m = metro</t>
  </si>
  <si>
    <t xml:space="preserve"> m² = metro quadrado</t>
  </si>
  <si>
    <t xml:space="preserve"> pç = peça</t>
  </si>
  <si>
    <t xml:space="preserve"> sc = saco</t>
  </si>
  <si>
    <t>(2) Considerou-se como percentual de BDI, a média considerada razoável pelo Tribunal de Contas da União - TCU, para a construção e reforma de edifícios, constante no Acórdão 2.622/2013 - Plenário, o qual poderá ser reduzido para permitir maior competitividade entre as Licitantes, ficando proibida sua ampliação a percentual superior a 23% (vinte e três por cento). Fica a critério das Licitantes, aplicarem ou não um percentual de desconto comercial.</t>
  </si>
  <si>
    <t xml:space="preserve"> (1) Considerou-se como percentual de BDI, a média considerada razoável pelo Tribunal de Contas da União - TCU, para a construção e reforma de edifícios, constante no Acórdão 2.622/2013 - Plenário, o qual poderá ser reduzido para permitir maior competitividade entre as Licitantes, ficando proibida sua ampliação a percentual superior a 23% (vinte e três por cento). Fica a critério das Licitantes, aplicarem ou não um  percentual de desconto comercial.</t>
  </si>
  <si>
    <t>Manutenção preventiva corretiva mensal das instalações civis, elétricas e hidráulicas da edificação
Composição de Mão de Obra: Pedreiro</t>
  </si>
  <si>
    <t>Manutenção preventiva corretiva mensal das instalações civis, elétricas e hidráulicas da edificação
Composição de Mão de Obra: Gesseiro</t>
  </si>
  <si>
    <t>Manutenção preventiva corretiva mensal das instalações civis, elétricas e hidráulicas da edificação
Composição de Mão de Obra: Bombeiro Hidráulico</t>
  </si>
  <si>
    <t>Manutenção preventiva corretiva mensal das instalações civis, elétricas e hidráulicas da edificação
Composição de Mão de Obra: Eletricista</t>
  </si>
  <si>
    <t>Manutenção preventiva corretiva mensal das instalações civis, elétricas e hidráulicas da edificação
Composição de Mão de Obra: Marceneiro</t>
  </si>
  <si>
    <t>Manutenção preventiva corretiva mensal das instalações civis, elétricas e hidráulicas da edificação
Composição de Mão de Obra: Pintor</t>
  </si>
  <si>
    <t>Manutenção preventiva corretiva mensal das instalações civis, elétricas e hidráulicas da edificação
Composição de Mão de Obra: Serralheiro</t>
  </si>
  <si>
    <t>Manutenção preventiva corretiva mensal das instalações civis, elétricas e hidráulicas da edificação
Composição de Mão de Obra: Técnico em Eletrotécnica</t>
  </si>
  <si>
    <t>Manutenção preventiva corretiva mensal das instalações civis, elétricas e hidráulicas da edificação
Composição de Mão de Obra: Servente</t>
  </si>
  <si>
    <t xml:space="preserve">  SINAPI: 10228</t>
  </si>
  <si>
    <t xml:space="preserve">  SINAPI: 39599</t>
  </si>
  <si>
    <t xml:space="preserve">  SINAPI: 38104</t>
  </si>
  <si>
    <t xml:space="preserve">  SINAPI: 36791</t>
  </si>
  <si>
    <t xml:space="preserve">  SINAPI: 13983</t>
  </si>
  <si>
    <t xml:space="preserve">  SINAPI: 9868</t>
  </si>
  <si>
    <t xml:space="preserve">  SINAPI: 11712</t>
  </si>
  <si>
    <t xml:space="preserve">  SINAPI: 11683</t>
  </si>
  <si>
    <t xml:space="preserve">  SINAPI: 34653</t>
  </si>
  <si>
    <t xml:space="preserve">  SINAPI: 34616</t>
  </si>
  <si>
    <t xml:space="preserve">  SINAPI: 34709</t>
  </si>
  <si>
    <t xml:space="preserve">  SINAPI: 34714</t>
  </si>
  <si>
    <t xml:space="preserve">  SINAPI: 38778</t>
  </si>
  <si>
    <t xml:space="preserve">  SINAPI: 1086</t>
  </si>
  <si>
    <t xml:space="preserve">  SINAPI: 6085</t>
  </si>
  <si>
    <t xml:space="preserve">  SINAPI: 10491</t>
  </si>
  <si>
    <t xml:space="preserve">  SINAPI: 2432</t>
  </si>
  <si>
    <t xml:space="preserve">  SINAPI: 3097</t>
  </si>
  <si>
    <t xml:space="preserve">  SINAPI: 1106</t>
  </si>
  <si>
    <t xml:space="preserve">  SINAPI: 370</t>
  </si>
  <si>
    <t xml:space="preserve">  SINAPI: 37595</t>
  </si>
  <si>
    <t xml:space="preserve">  SINAPI: 34357</t>
  </si>
  <si>
    <t xml:space="preserve">  SINAPI: 38195</t>
  </si>
  <si>
    <t>CUSTO MÉDIO HORÁRIO COM MANUTENÇÕES PREVENTIVAS (3):</t>
  </si>
  <si>
    <t>CUSTO MÉDIO HORÁRIO COM MANUTENÇÕES CORRETIVAS (3):</t>
  </si>
  <si>
    <r>
      <t xml:space="preserve"> (2) Como a tabela SINAP não apresenta item semelhante ao necessário no imóvel, tomou-se como base de preço, o apresentado no site </t>
    </r>
    <r>
      <rPr>
        <b/>
        <i/>
        <sz val="8"/>
        <color theme="1"/>
        <rFont val="Times New Roman"/>
        <family val="1"/>
      </rPr>
      <t>"Painel de Preços"</t>
    </r>
    <r>
      <rPr>
        <sz val="8"/>
        <color theme="1"/>
        <rFont val="Times New Roman"/>
        <family val="1"/>
      </rPr>
      <t xml:space="preserve"> do Ministério da Economia: http://paineldeprecos.planejamento.gov.br/</t>
    </r>
  </si>
  <si>
    <t>DESCONTO
(2)</t>
  </si>
  <si>
    <t>BDI
(2)</t>
  </si>
  <si>
    <t>LS
(1)</t>
  </si>
  <si>
    <t>BDI
(1)</t>
  </si>
  <si>
    <t>DESCONTO
(1)</t>
  </si>
  <si>
    <t>(A)</t>
  </si>
  <si>
    <t>(B)</t>
  </si>
  <si>
    <t>(D)</t>
  </si>
  <si>
    <t>ITEM</t>
  </si>
  <si>
    <t>DESCRIÇÃO</t>
  </si>
  <si>
    <t>VALOR</t>
  </si>
  <si>
    <t>(D) CUSTO TOTAL ESTIMADO COM MATERIAIS EM 1 ANO:</t>
  </si>
  <si>
    <t>(C) CUSTO TOTAL ESTIMADO COM MÃO DE OBRA EM 1 ANO:</t>
  </si>
  <si>
    <t>(3) Nas Manutenções Preventivas, partindo-se do princípio que todos os Sistemas passarão por intervenção, considerou-se como custo H/H médio, o custo cheio da hora do Engenheiro Civil em função da atuação mais destacada deste profissional nestas manutenções, mais a média aritmética do custo dos demais profissionais. Nas Manutenções Corretivas, como não é possível definir ao certo quais Sistemas passarão por intervenção e, portanto, quais profissionais serão demandados, considerou-se como custo H/H médio, o custo da média aritmética de todos os profissionais, inclusive o do Engenheiro Civil.</t>
  </si>
  <si>
    <t>SUBTOTAL</t>
  </si>
  <si>
    <t>GRUPO</t>
  </si>
  <si>
    <t>Unid.</t>
  </si>
  <si>
    <t>Manutenção preventiva/corretiva mensal das instalações civis, elétricas e hidráulicas da edificação com emissão de relatórios/laudos
Composição de Mão de Obra: Engenheiro Civil</t>
  </si>
  <si>
    <t>(B) CUSTO ANUAL DE 150 HORAS DE MANUTENÇÃO CORRETIVA:</t>
  </si>
  <si>
    <t xml:space="preserve">  SINAPI: 20262</t>
  </si>
  <si>
    <t xml:space="preserve">  SINAPI: 6157</t>
  </si>
  <si>
    <t xml:space="preserve">  SINAPI: 6154</t>
  </si>
  <si>
    <t xml:space="preserve">  SINAPI: 10420</t>
  </si>
  <si>
    <t xml:space="preserve"> ANEXO I-A: PLANILHA DE FORMAÇÃO DE PREÇOS COM MÃO DE OBRA PARA O ERSDF</t>
  </si>
  <si>
    <t>Registro de pressão 3/4" com acabamento cromado simples.</t>
  </si>
  <si>
    <t>Registro de gaveta 3/4" com acabamento cromado simples.</t>
  </si>
  <si>
    <t>Tampa/assento para vaso sanitário de plástico padrão popular.</t>
  </si>
  <si>
    <t>Vaso sanitário sifonado convencional CELITE, DECA, ICASA ou equivalente.</t>
  </si>
  <si>
    <t>Rabicho de lavatório flexível em inox 1/2" x 30cm.</t>
  </si>
  <si>
    <t>Tubo de PVC marrom soldável de 25mm incluso conexões.</t>
  </si>
  <si>
    <t>Vaso sanitário sifonado com caixa de descarga acoplada.</t>
  </si>
  <si>
    <t>Ducha higiênica com registro 1/2".</t>
  </si>
  <si>
    <t>Torneira cromada para pia 1/2".</t>
  </si>
  <si>
    <t>Torneira cromada para lavatório 1/2".</t>
  </si>
  <si>
    <t>Reparo para válvula de descarga tipo Hydra ou similar 1-1/2" (2).</t>
  </si>
  <si>
    <t>Válvula de descarga tipo Hydra ou similar 1-1/2".</t>
  </si>
  <si>
    <t>Sifão plástico extensível universal tipo copo.</t>
  </si>
  <si>
    <t>Reparo para torneira de pia e/ou lavatório 1/2" (2).</t>
  </si>
  <si>
    <t>Valvula cromada tipo americana para pia.</t>
  </si>
  <si>
    <t>Valvula cromada 7/8" x 1" com ladrão para lavatório.</t>
  </si>
  <si>
    <t>Disjuntor a seco DIN de 1P10A.</t>
  </si>
  <si>
    <t>Disjuntor a seco DIN de 1P16A.</t>
  </si>
  <si>
    <t>Disjuntor a seco DIN de 1P20A.</t>
  </si>
  <si>
    <t>Disjuntor a seco DIN de 1P25A.</t>
  </si>
  <si>
    <t>Disjuntor a seca DIN de 2P16A.</t>
  </si>
  <si>
    <t>Disjuntor a seca DIN de 2P20A.</t>
  </si>
  <si>
    <t>Disjuntor a seco DIN de 3P50A.</t>
  </si>
  <si>
    <t>Disjuntor a seco DIN de 3P63A.</t>
  </si>
  <si>
    <t>Espelho para dois módulos em caixa PVC 2x4".</t>
  </si>
  <si>
    <t>Caixa de PVC 4x4".</t>
  </si>
  <si>
    <t>Caixa de PVC 2x4".</t>
  </si>
  <si>
    <t>Reator eletrônico 2x16W bivolt de alto fator de potência.</t>
  </si>
  <si>
    <t>Espelho para três módulos em caixa PVC 2x4".</t>
  </si>
  <si>
    <t>Espelho para seis módulos em caixa PVC 4x4".</t>
  </si>
  <si>
    <t>Espelho para um módulo em caixa PVC 2x4".</t>
  </si>
  <si>
    <t>Torneira cromada para pia 1/2" com sensor de presença.</t>
  </si>
  <si>
    <t xml:space="preserve">  SINAPI: 20067</t>
  </si>
  <si>
    <t>Tubo de PVC série R branco para esgoto 40mm.</t>
  </si>
  <si>
    <t>Tubo de PVC série R branco para esgoto 100mm.</t>
  </si>
  <si>
    <t>Tubo de PVC série R branco para esgoto 75mm.</t>
  </si>
  <si>
    <t>Tubo de PVC série R branco para esgoto 50mm.</t>
  </si>
  <si>
    <t xml:space="preserve">  SINAPI: 20068</t>
  </si>
  <si>
    <t xml:space="preserve">  SINAPI: 9839</t>
  </si>
  <si>
    <t xml:space="preserve">  SINAPI: 9841</t>
  </si>
  <si>
    <t xml:space="preserve">  SINAPI: 36795</t>
  </si>
  <si>
    <t xml:space="preserve">  SINAPI: 1370</t>
  </si>
  <si>
    <t xml:space="preserve">  SINAPI: 10422</t>
  </si>
  <si>
    <t xml:space="preserve">  SINAPI: 10425</t>
  </si>
  <si>
    <t xml:space="preserve">Lavatório de louça suspenso 44 x 35,5cm. </t>
  </si>
  <si>
    <t xml:space="preserve">  SINAPI: 377</t>
  </si>
  <si>
    <t xml:space="preserve">  SINAPI: 6005</t>
  </si>
  <si>
    <t xml:space="preserve">  SINAPI: 6024</t>
  </si>
  <si>
    <t xml:space="preserve">  SINAPI: 5102</t>
  </si>
  <si>
    <t>Caixa sifonada de PVC 150 x 150 x 50mm, com grelha quadrada.</t>
  </si>
  <si>
    <t xml:space="preserve">  SINAPI: 5103</t>
  </si>
  <si>
    <t>Caixa sifonada de PVC rígido de 100 x 100 x 50mm, com grelha redonda.</t>
  </si>
  <si>
    <t>Reparo para válvula de descarga de caixa acoplada modelo universal Astra (2).</t>
  </si>
  <si>
    <t>Dispositivo DR 2P40A.</t>
  </si>
  <si>
    <t>Dispositivio DR 2P25A.</t>
  </si>
  <si>
    <t xml:space="preserve">  SINAPI: 39445</t>
  </si>
  <si>
    <t xml:space="preserve">  SINAPI: 39446</t>
  </si>
  <si>
    <t xml:space="preserve">  SINAPI: 39811</t>
  </si>
  <si>
    <t>Caixa de passagem 150x150x75mm de embutir.</t>
  </si>
  <si>
    <t xml:space="preserve">  SINAPI: 993</t>
  </si>
  <si>
    <t xml:space="preserve">  SINAPI: 1020</t>
  </si>
  <si>
    <t xml:space="preserve">  SINAPI: 995</t>
  </si>
  <si>
    <t xml:space="preserve">  SINAPI: 1022</t>
  </si>
  <si>
    <t xml:space="preserve">  SINAPI: 1021</t>
  </si>
  <si>
    <t xml:space="preserve">  SINAPI: 994</t>
  </si>
  <si>
    <t xml:space="preserve">  SINAPI: 1872</t>
  </si>
  <si>
    <t xml:space="preserve">  SINAPI: 1873</t>
  </si>
  <si>
    <t xml:space="preserve">  SINAPI: 38092</t>
  </si>
  <si>
    <t xml:space="preserve">  SINAPI: 38093</t>
  </si>
  <si>
    <t xml:space="preserve">  SINAPI: 38094</t>
  </si>
  <si>
    <t xml:space="preserve">  SINAPI: 38098</t>
  </si>
  <si>
    <t xml:space="preserve">  SINAPI: 38112</t>
  </si>
  <si>
    <t xml:space="preserve">  SINAPI: 38113</t>
  </si>
  <si>
    <t xml:space="preserve">  SINAPI: 38101</t>
  </si>
  <si>
    <t>Tomada 2P+T de 10A 250V modulo.</t>
  </si>
  <si>
    <t>Tomada 2P+T de 20A 250V modulo.</t>
  </si>
  <si>
    <t xml:space="preserve">  SINAPI: 38102</t>
  </si>
  <si>
    <t>Interruptor simples 10A 250V módulo.</t>
  </si>
  <si>
    <t>Interruptor paralelo 10A 250V modulo.</t>
  </si>
  <si>
    <t xml:space="preserve">  SINAPI: 39381</t>
  </si>
  <si>
    <t>Lâmpada fluorescente compacta base E27 10W.</t>
  </si>
  <si>
    <t>Lâmpada fluorescente tubular bipino lateral T8 16W de 60cm.</t>
  </si>
  <si>
    <t>Cabo de rede UTP par trançado categoria 6.</t>
  </si>
  <si>
    <t>Conector RJ45 categoria 6.</t>
  </si>
  <si>
    <t xml:space="preserve">  SINAPI: 39433</t>
  </si>
  <si>
    <t xml:space="preserve">  SINAPI: 7356</t>
  </si>
  <si>
    <t>Tinta acrílica premium, branco, duas demãos (3).</t>
  </si>
  <si>
    <t>Selador acrílico, uma demão (4).</t>
  </si>
  <si>
    <t>Tinta esmalte sintético premium, duas demãos (3).</t>
  </si>
  <si>
    <t xml:space="preserve">  SINAPI: 7288</t>
  </si>
  <si>
    <t xml:space="preserve">  SINAPI: 4056</t>
  </si>
  <si>
    <t xml:space="preserve">  SINAPI: 11366</t>
  </si>
  <si>
    <t>Porta de madeira, folha leve, núcleo colméia, capa lisa em HDF e acabamento em primer para pintura, dimensões 0,035 x 0,80 x 2,10m.</t>
  </si>
  <si>
    <t>Vidro liso comum incolor 6mm.</t>
  </si>
  <si>
    <t>Dobradiça para porta de madeira em latão cromado, 3,5" x 3".</t>
  </si>
  <si>
    <t>kg</t>
  </si>
  <si>
    <t>l</t>
  </si>
  <si>
    <t xml:space="preserve">  SINAPI: 21108</t>
  </si>
  <si>
    <t>Piso em porcelanato tamanho 60 x 60cm.</t>
  </si>
  <si>
    <t>Revestimento em porcelanato tamanho 30 x 60cm.</t>
  </si>
  <si>
    <t>Piso cerâmico esmaltado tamanho 30 x 30cm.</t>
  </si>
  <si>
    <t>Revestimento cerâmico esmaltado tamanho 20 x 30cm.</t>
  </si>
  <si>
    <t xml:space="preserve">  SINAPI: 1287</t>
  </si>
  <si>
    <t xml:space="preserve">  SINAPI: 533</t>
  </si>
  <si>
    <t xml:space="preserve">  SINAPI: 4396</t>
  </si>
  <si>
    <t>Pastilha cerâmica tamanho 2,5 x 2,5cm.</t>
  </si>
  <si>
    <t xml:space="preserve">  SINAPI: 10842</t>
  </si>
  <si>
    <t>Vidro liso temperado incolor 6mm.</t>
  </si>
  <si>
    <t xml:space="preserve">  SINAPI: 10505</t>
  </si>
  <si>
    <t>Fechadura para porta de banheiro de madeira completa, linha popular.</t>
  </si>
  <si>
    <t>Fechadura para porta de madeira, linha popular.</t>
  </si>
  <si>
    <t xml:space="preserve">  SINAPI: 3080</t>
  </si>
  <si>
    <t>Placa de gesso 1,2 x 60 x 60cm.</t>
  </si>
  <si>
    <t xml:space="preserve">  SINAPI: 4812</t>
  </si>
  <si>
    <t>Bloco de vidro canelado 8 x 19 x 19cm.</t>
  </si>
  <si>
    <t xml:space="preserve">  SINAPI: 715</t>
  </si>
  <si>
    <t xml:space="preserve">  SINAPI: 39516</t>
  </si>
  <si>
    <t>Placa de forro mineral 15 x 62,5 x 62,5cm.</t>
  </si>
  <si>
    <t xml:space="preserve">  SINAPI: 3315</t>
  </si>
  <si>
    <t>Ralo seco simples quadrado de PVC 100 x 100 x 53mm saída 40mm grelha branca.</t>
  </si>
  <si>
    <t>Cabo elétrico 0,6/1kv 1,5mm².</t>
  </si>
  <si>
    <t>Cabo elétrico 0,6/1kv 2,5mm².</t>
  </si>
  <si>
    <t>Cabo elétrico 0,6/1kv 4,0mm².</t>
  </si>
  <si>
    <t>Cabo elétrico 0,6/1kv 6,0mm².</t>
  </si>
  <si>
    <t>Cabo elétrico 0,6/1kv 10,0mm².</t>
  </si>
  <si>
    <t>Cabo elétrico 0,6/1kv 16,0mm².</t>
  </si>
  <si>
    <t>Piso/Revestimento em granito preto São Gabriel (medidas variadas).</t>
  </si>
  <si>
    <t>Demanda
Estimada p/ 12 meses</t>
  </si>
  <si>
    <t>Quantid.
à Adquirir p/ 12 meses</t>
  </si>
  <si>
    <t xml:space="preserve"> (3) Para o cálculo da tinta acrílica premium e do emalte sintético premium, considerou-se um rendimento médio por demão de 17m² por litro.</t>
  </si>
  <si>
    <t xml:space="preserve"> (4) Para o cálculo do selador acrílico, considerou-se um rendimento médio por demão de 6m² por litro.</t>
  </si>
  <si>
    <t>m³</t>
  </si>
  <si>
    <t>Areia média.</t>
  </si>
  <si>
    <t>Custo
com Enc.Sociais</t>
  </si>
  <si>
    <t>Custo
com Enc.Compl.</t>
  </si>
  <si>
    <t>Custo
com Enc.Soc.
+Enc.Compl.
+ BDI</t>
  </si>
  <si>
    <t>Custo
com Encargos
+BDI
+Desconto</t>
  </si>
  <si>
    <t>Custo Total com BDI
em 12 meses</t>
  </si>
  <si>
    <t>Custo Unitário com BDI</t>
  </si>
  <si>
    <t>Custo Unitário sem BDI</t>
  </si>
  <si>
    <t>Custo Total
com BDI
+Desconto
em 12 meses</t>
  </si>
  <si>
    <t>Massa para vidro.</t>
  </si>
  <si>
    <t xml:space="preserve">  SINAPI: 10498</t>
  </si>
  <si>
    <t xml:space="preserve">  SINAPI: 39413</t>
  </si>
  <si>
    <t>Gesso acartonado em placa dry wall standard, cor branca, tamanho 12,5 x 1200 x 2400mm.</t>
  </si>
  <si>
    <t xml:space="preserve"> (6) Para o cálculo da argamassa colante, considerou-se um rendimento médio de 0,20m² por quilo.</t>
  </si>
  <si>
    <t xml:space="preserve"> (7) Para o cálculo do rejunte cimentício flexível, considerou-se um rendimento médio de 3m² por quilo (espessura de 2mm e altura de 4mm).</t>
  </si>
  <si>
    <t>Gesso em pó para revestimentos e placas (8).</t>
  </si>
  <si>
    <t>Massa de rejunte pronta p/ chapa de gesso acartonado, uma demão (9).</t>
  </si>
  <si>
    <t xml:space="preserve"> (9) Para o cálculo da massa de rejunte pronta p/ chapa de gesso acartonado, considerou-se um rendimento médio de 2m² por quilo.</t>
  </si>
  <si>
    <t xml:space="preserve"> (8) Para o cálculo do gesso em pó para revestimentos e placas, considerou-se um rendimento médio de 1m² por quilo (espessura de 1mm).</t>
  </si>
  <si>
    <t>Argamassa colante tipo ACIII (6).</t>
  </si>
  <si>
    <t>Rejunte cimentício flexível (7).</t>
  </si>
  <si>
    <t xml:space="preserve"> gl = galão</t>
  </si>
  <si>
    <t xml:space="preserve"> ANEXO I-B: PLANILHA DE FORMAÇÃO DE PREÇOS COM MATERIAIS PARA O ERSDF</t>
  </si>
  <si>
    <t xml:space="preserve">  SINAPI: 11703</t>
  </si>
  <si>
    <t>Papeleira de parede em metal cromado sem tampa.</t>
  </si>
  <si>
    <t xml:space="preserve">  SINAPI: 11757</t>
  </si>
  <si>
    <t>Saboneteira de parede em metal cromado.</t>
  </si>
  <si>
    <t>Resistência elétrica para chuveiro 220v/4400w (2).</t>
  </si>
  <si>
    <t>ANEXO I-D: QUADRO RESUMO DE COMPOSIÇÃO DOS ITENS DA LICITAÇÃO PARA O ERSDF</t>
  </si>
  <si>
    <t>ANEXO I-C: QUADRO RESUMO DE CUSTO COM MATERIAIS PARA O ERSDF</t>
  </si>
  <si>
    <t>SINAP: 37370</t>
  </si>
  <si>
    <t>SINAP: 37371</t>
  </si>
  <si>
    <t>SINAP: 37372</t>
  </si>
  <si>
    <t>SINAP: 37373</t>
  </si>
  <si>
    <t>SINAP: 43486</t>
  </si>
  <si>
    <t>Homem/Hora
(H/H)</t>
  </si>
  <si>
    <t>SINAP: 43489</t>
  </si>
  <si>
    <t>SINAP: 43485</t>
  </si>
  <si>
    <t>SINAP: 43484</t>
  </si>
  <si>
    <t>SINAP: 43483</t>
  </si>
  <si>
    <t>SINAP: 43490</t>
  </si>
  <si>
    <t>SINAP: 43492</t>
  </si>
  <si>
    <t>SINAP: 43491</t>
  </si>
  <si>
    <t>(A) CUSTO ANUAL DE 180 HORAS DE MANUTENÇÃO PREVENTIVA:</t>
  </si>
  <si>
    <r>
      <t xml:space="preserve">Manutenção preventiva com previsão de duas intervenções semestrais totalizando 180 horas de acordo com o cronograma estabelecido no Anexo </t>
    </r>
    <r>
      <rPr>
        <sz val="10"/>
        <color rgb="FFFF0000"/>
        <rFont val="Times New Roman"/>
        <family val="1"/>
      </rPr>
      <t>X</t>
    </r>
    <r>
      <rPr>
        <sz val="10"/>
        <rFont val="Times New Roman"/>
        <family val="1"/>
      </rPr>
      <t xml:space="preserve"> do Termo de Referência ERSDF </t>
    </r>
    <r>
      <rPr>
        <sz val="10"/>
        <color rgb="FFFF0000"/>
        <rFont val="Times New Roman"/>
        <family val="1"/>
      </rPr>
      <t>XX/2022</t>
    </r>
    <r>
      <rPr>
        <sz val="10"/>
        <rFont val="Times New Roman"/>
        <family val="1"/>
      </rPr>
      <t>.</t>
    </r>
  </si>
  <si>
    <r>
      <t xml:space="preserve">Materiais, de acordo com as planilhas do Anexo I do termo de Referência ERSDF </t>
    </r>
    <r>
      <rPr>
        <sz val="10"/>
        <color rgb="FFFF0000"/>
        <rFont val="Times New Roman"/>
        <family val="1"/>
      </rPr>
      <t>XX/2022</t>
    </r>
    <r>
      <rPr>
        <sz val="10"/>
        <rFont val="Times New Roman"/>
        <family val="1"/>
      </rPr>
      <t xml:space="preserve"> contendo os itens mais prováveis de serem utilizados.</t>
    </r>
  </si>
  <si>
    <r>
      <t xml:space="preserve">Manutenção corretiva conforme as demandas necessárias dos serviços descritos no item </t>
    </r>
    <r>
      <rPr>
        <sz val="10"/>
        <color rgb="FFFF0000"/>
        <rFont val="Times New Roman"/>
        <family val="1"/>
      </rPr>
      <t>X</t>
    </r>
    <r>
      <rPr>
        <sz val="10"/>
        <rFont val="Times New Roman"/>
        <family val="1"/>
      </rPr>
      <t xml:space="preserve"> do Termo de Referência ERSDF </t>
    </r>
    <r>
      <rPr>
        <sz val="10"/>
        <color rgb="FFFF0000"/>
        <rFont val="Times New Roman"/>
        <family val="1"/>
      </rPr>
      <t>XX/2022</t>
    </r>
    <r>
      <rPr>
        <sz val="10"/>
        <rFont val="Times New Roman"/>
        <family val="1"/>
      </rPr>
      <t>, com previsão de no máximo 150 horas de serviço.</t>
    </r>
  </si>
  <si>
    <t>(F) - CUSTO GLOBAL MÁXIMO ESTIMADO COM MÃO DE OBRA (C) E MATERIAIS (D)
PARA MANUTENÇÕES PREVENTIVAS E CORRETIVAS PARA 2 ANOS DE CONTRATO:</t>
  </si>
  <si>
    <t>(E) - CUSTO GLOBAL MÁXIMO ESTIMADO COM MÃO DE OBRA (C) E MATERIAIS (D)
PARA MANUTENÇÕES PREVENTIVAS E CORRETIVAS EM 1 ANO:</t>
  </si>
  <si>
    <t>CUSTO TOTAL COM MATERIAIS EM DOIS ANOS:</t>
  </si>
  <si>
    <t>CUSTO TOTAL COM MATERIAIS EM UM ANO:</t>
  </si>
  <si>
    <t xml:space="preserve">            (E) CUSTO GLOBAL MÁXIMO ESTIMADO EM 1 ANO:</t>
  </si>
  <si>
    <t xml:space="preserve">            (F) CUSTO GLOBAL MÁXIMO ESTIMADO PARA 2 ANOS DE CONTRATO:</t>
  </si>
  <si>
    <t>Base: Código
(01/2022-DF)</t>
  </si>
  <si>
    <t>MATERIAIS PARA MANUTENÇÕES PREVENTIVAS E CORRETIVAS
CONFORME SINAPI - REFERÊNCIA: 01/2022</t>
  </si>
  <si>
    <t>MÃO DE OBRA COM VISTORIAS E MANUTENÇÕES PREVENTIVAS E CORRETIVAS
(330 HORAS/HOMEM ANO)
H/H CONFORME SINAPI - ENCARGOS SOCIAIS NÃO DESONERADOS
REFERÊNCIA: 01/2022</t>
  </si>
  <si>
    <t>Encargos Complementares
(01/2022-DF)</t>
  </si>
  <si>
    <t>(1) Para efeito de cálculo do valor da mão de obra, os encargos foram calculados baseados no enquadramento de empresas Não Desoneradas; se houver Desoneração, esse percentual cai para 81,53%, de acordo com a planilha correspondente do SINAPI. A Licitante vencedora deverá comprovar seu enquadramento e adequar os valores da planilha, se for o caso, de acordo com esse percentual.</t>
  </si>
  <si>
    <t xml:space="preserve">  P. PREÇOS
  CATMAT: 
  76562
  Uasg:
  135040
  Preg. Eletr.:
  02/2021
  Item 128</t>
  </si>
  <si>
    <t xml:space="preserve">  P. PREÇOS
  CATMAT: 
  398129
  Uasg:
  787000
  Preg. Eletr.:
  23/2021
  Item 101</t>
  </si>
  <si>
    <t xml:space="preserve">  P. PREÇOS
  CATMAT:
  150758
  Uasg:
  135040
  Preg.  Eletr.:
  02/2021
  Item 157</t>
  </si>
  <si>
    <t xml:space="preserve">  P. PREÇOS
  CATMAT:
  446788
  Uasg:
  120006
  Preg.  Eletr.:
  26/2021
  Item 20</t>
  </si>
  <si>
    <t xml:space="preserve"> (5) Para o cálculo da massa acrílica, considerou-se um rendimento médio por demão de 3m² por quilo.</t>
  </si>
  <si>
    <t>Massa acrílica, uma demão (5).</t>
  </si>
  <si>
    <t xml:space="preserve">  SINAPI: 1379</t>
  </si>
  <si>
    <t>Cimento Portland Composto CP II.</t>
  </si>
  <si>
    <t>Cal hidratada CH-1 para argamassas.</t>
  </si>
  <si>
    <t>SINAPI: 34780
(Referente ao Custo com Enc.Sociais)</t>
  </si>
  <si>
    <t>SINAPI: 4750
(Referente ao Custo com Enc.Sociais)</t>
  </si>
  <si>
    <t>SINAPI: 12872
(Referente ao Custo com Enc.Sociais)</t>
  </si>
  <si>
    <t>SINAPI: 2696
(Referente ao Custo com Enc.Sociais)</t>
  </si>
  <si>
    <t>SINAPI: 2436
(Referente ao Custo com Enc.Sociais)</t>
  </si>
  <si>
    <t>SINAPI: 12868
(Referente ao Custo com Enc.Sociais)</t>
  </si>
  <si>
    <t>SINAPI: 4783
(Referente ao Custo com Enc.Sociais)</t>
  </si>
  <si>
    <t>SINAPI: 6110
(Referente ao Custo com Enc.Sociais)</t>
  </si>
  <si>
    <t>SINAPI: 2438
(Referente ao Custo com Enc.Sociais)</t>
  </si>
  <si>
    <t>SINAPI: 6111
(Referente ao Custo com Enc.Sociais)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</si>
</sst>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R$&quot;\ #,##0.00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8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8"/>
      <color rgb="FF000000"/>
      <name val="Times New Roman"/>
      <family val="1"/>
    </font>
    <font>
      <b/>
      <i/>
      <sz val="8"/>
      <color theme="1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8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</cellStyleXfs>
  <cellXfs count="18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7" fillId="3" borderId="1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 applyAlignment="1">
      <alignment horizontal="center" vertical="center"/>
    </xf>
    <xf numFmtId="10" fontId="6" fillId="3" borderId="3" xfId="0" applyNumberFormat="1" applyFont="1" applyFill="1" applyBorder="1" applyAlignment="1">
      <alignment horizontal="center" vertical="center"/>
    </xf>
    <xf numFmtId="164" fontId="6" fillId="3" borderId="5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10" fontId="14" fillId="3" borderId="3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64" fontId="15" fillId="3" borderId="5" xfId="0" applyNumberFormat="1" applyFont="1" applyFill="1" applyBorder="1" applyAlignment="1">
      <alignment vertical="center" wrapText="1"/>
    </xf>
    <xf numFmtId="164" fontId="11" fillId="0" borderId="1" xfId="0" applyNumberFormat="1" applyFont="1" applyBorder="1" applyAlignment="1">
      <alignment horizontal="right" vertical="center"/>
    </xf>
    <xf numFmtId="0" fontId="13" fillId="2" borderId="4" xfId="0" applyFont="1" applyFill="1" applyBorder="1" applyAlignment="1">
      <alignment vertical="center" wrapText="1"/>
    </xf>
    <xf numFmtId="1" fontId="13" fillId="0" borderId="7" xfId="0" applyNumberFormat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/>
    </xf>
    <xf numFmtId="164" fontId="14" fillId="3" borderId="1" xfId="0" applyNumberFormat="1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left" vertical="center" wrapText="1"/>
    </xf>
    <xf numFmtId="1" fontId="13" fillId="0" borderId="6" xfId="0" applyNumberFormat="1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left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13" fillId="2" borderId="7" xfId="0" applyNumberFormat="1" applyFont="1" applyFill="1" applyBorder="1" applyAlignment="1">
      <alignment horizontal="center" vertical="center"/>
    </xf>
    <xf numFmtId="1" fontId="13" fillId="2" borderId="4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vertical="center" wrapText="1"/>
    </xf>
    <xf numFmtId="164" fontId="13" fillId="2" borderId="11" xfId="0" applyNumberFormat="1" applyFont="1" applyFill="1" applyBorder="1" applyAlignment="1">
      <alignment vertical="center" wrapText="1"/>
    </xf>
    <xf numFmtId="164" fontId="13" fillId="2" borderId="9" xfId="0" applyNumberFormat="1" applyFont="1" applyFill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2" fontId="13" fillId="2" borderId="3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vertical="center" wrapText="1"/>
    </xf>
    <xf numFmtId="2" fontId="13" fillId="0" borderId="3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2" fontId="13" fillId="2" borderId="7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" fontId="12" fillId="2" borderId="14" xfId="0" applyNumberFormat="1" applyFont="1" applyFill="1" applyBorder="1" applyAlignment="1">
      <alignment vertical="center"/>
    </xf>
    <xf numFmtId="1" fontId="12" fillId="2" borderId="0" xfId="0" applyNumberFormat="1" applyFont="1" applyFill="1" applyBorder="1" applyAlignment="1">
      <alignment vertical="center"/>
    </xf>
    <xf numFmtId="1" fontId="12" fillId="2" borderId="15" xfId="0" applyNumberFormat="1" applyFont="1" applyFill="1" applyBorder="1" applyAlignment="1">
      <alignment vertical="center"/>
    </xf>
    <xf numFmtId="1" fontId="12" fillId="2" borderId="7" xfId="0" applyNumberFormat="1" applyFont="1" applyFill="1" applyBorder="1" applyAlignment="1">
      <alignment vertical="center"/>
    </xf>
    <xf numFmtId="1" fontId="12" fillId="2" borderId="8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164" fontId="14" fillId="3" borderId="13" xfId="0" applyNumberFormat="1" applyFont="1" applyFill="1" applyBorder="1" applyAlignment="1">
      <alignment vertical="center" wrapText="1"/>
    </xf>
    <xf numFmtId="4" fontId="20" fillId="0" borderId="0" xfId="0" applyNumberFormat="1" applyFont="1"/>
    <xf numFmtId="0" fontId="13" fillId="2" borderId="4" xfId="0" applyFont="1" applyFill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center" vertical="center"/>
    </xf>
    <xf numFmtId="1" fontId="8" fillId="3" borderId="4" xfId="0" applyNumberFormat="1" applyFont="1" applyFill="1" applyBorder="1" applyAlignment="1">
      <alignment horizontal="center" vertical="center"/>
    </xf>
    <xf numFmtId="1" fontId="8" fillId="3" borderId="10" xfId="0" applyNumberFormat="1" applyFont="1" applyFill="1" applyBorder="1" applyAlignment="1">
      <alignment horizontal="center" vertical="center"/>
    </xf>
    <xf numFmtId="1" fontId="8" fillId="3" borderId="5" xfId="0" applyNumberFormat="1" applyFont="1" applyFill="1" applyBorder="1" applyAlignment="1">
      <alignment horizontal="center" vertical="center"/>
    </xf>
    <xf numFmtId="1" fontId="6" fillId="2" borderId="0" xfId="0" applyNumberFormat="1" applyFont="1" applyFill="1" applyBorder="1" applyAlignment="1">
      <alignment horizontal="center" vertical="center"/>
    </xf>
    <xf numFmtId="1" fontId="6" fillId="3" borderId="6" xfId="0" applyNumberFormat="1" applyFont="1" applyFill="1" applyBorder="1" applyAlignment="1">
      <alignment horizontal="center" vertical="center" wrapText="1"/>
    </xf>
    <xf numFmtId="1" fontId="6" fillId="3" borderId="12" xfId="0" applyNumberFormat="1" applyFont="1" applyFill="1" applyBorder="1" applyAlignment="1">
      <alignment horizontal="center" vertical="center"/>
    </xf>
    <xf numFmtId="1" fontId="6" fillId="3" borderId="7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horizontal="center" vertical="center"/>
    </xf>
    <xf numFmtId="1" fontId="12" fillId="0" borderId="14" xfId="0" applyNumberFormat="1" applyFont="1" applyFill="1" applyBorder="1" applyAlignment="1">
      <alignment horizontal="center" vertical="center"/>
    </xf>
    <xf numFmtId="1" fontId="12" fillId="0" borderId="7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left" vertical="center" wrapText="1"/>
    </xf>
    <xf numFmtId="164" fontId="6" fillId="3" borderId="10" xfId="0" applyNumberFormat="1" applyFont="1" applyFill="1" applyBorder="1" applyAlignment="1">
      <alignment horizontal="left" vertical="center" wrapText="1"/>
    </xf>
    <xf numFmtId="164" fontId="6" fillId="3" borderId="5" xfId="0" applyNumberFormat="1" applyFont="1" applyFill="1" applyBorder="1" applyAlignment="1">
      <alignment horizontal="left" vertical="center" wrapText="1"/>
    </xf>
    <xf numFmtId="164" fontId="12" fillId="2" borderId="2" xfId="0" applyNumberFormat="1" applyFont="1" applyFill="1" applyBorder="1" applyAlignment="1">
      <alignment horizontal="center" vertical="center"/>
    </xf>
    <xf numFmtId="1" fontId="12" fillId="2" borderId="10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left" vertical="center" wrapText="1"/>
    </xf>
    <xf numFmtId="164" fontId="7" fillId="3" borderId="10" xfId="0" applyNumberFormat="1" applyFont="1" applyFill="1" applyBorder="1" applyAlignment="1">
      <alignment horizontal="left" vertical="center" wrapText="1"/>
    </xf>
    <xf numFmtId="164" fontId="7" fillId="3" borderId="8" xfId="0" applyNumberFormat="1" applyFont="1" applyFill="1" applyBorder="1" applyAlignment="1">
      <alignment horizontal="left" vertical="center" wrapText="1"/>
    </xf>
    <xf numFmtId="164" fontId="7" fillId="3" borderId="9" xfId="0" applyNumberFormat="1" applyFont="1" applyFill="1" applyBorder="1" applyAlignment="1">
      <alignment horizontal="left" vertical="center" wrapText="1"/>
    </xf>
    <xf numFmtId="1" fontId="6" fillId="3" borderId="4" xfId="0" applyNumberFormat="1" applyFont="1" applyFill="1" applyBorder="1" applyAlignment="1">
      <alignment horizontal="left" vertical="center"/>
    </xf>
    <xf numFmtId="1" fontId="6" fillId="3" borderId="10" xfId="0" applyNumberFormat="1" applyFont="1" applyFill="1" applyBorder="1" applyAlignment="1">
      <alignment horizontal="left" vertical="center"/>
    </xf>
    <xf numFmtId="1" fontId="6" fillId="3" borderId="5" xfId="0" applyNumberFormat="1" applyFont="1" applyFill="1" applyBorder="1" applyAlignment="1">
      <alignment horizontal="left" vertical="center"/>
    </xf>
    <xf numFmtId="49" fontId="12" fillId="2" borderId="6" xfId="0" applyNumberFormat="1" applyFont="1" applyFill="1" applyBorder="1" applyAlignment="1">
      <alignment horizontal="left" vertical="center" wrapText="1"/>
    </xf>
    <xf numFmtId="49" fontId="12" fillId="2" borderId="12" xfId="0" applyNumberFormat="1" applyFont="1" applyFill="1" applyBorder="1" applyAlignment="1">
      <alignment horizontal="left" vertical="center" wrapText="1"/>
    </xf>
    <xf numFmtId="49" fontId="12" fillId="2" borderId="13" xfId="0" applyNumberFormat="1" applyFont="1" applyFill="1" applyBorder="1" applyAlignment="1">
      <alignment horizontal="left" vertical="center" wrapText="1"/>
    </xf>
    <xf numFmtId="49" fontId="12" fillId="2" borderId="14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49" fontId="12" fillId="2" borderId="15" xfId="0" applyNumberFormat="1" applyFont="1" applyFill="1" applyBorder="1" applyAlignment="1">
      <alignment horizontal="left" vertical="center" wrapText="1"/>
    </xf>
    <xf numFmtId="49" fontId="12" fillId="2" borderId="7" xfId="0" applyNumberFormat="1" applyFont="1" applyFill="1" applyBorder="1" applyAlignment="1">
      <alignment horizontal="left" vertical="center" wrapText="1"/>
    </xf>
    <xf numFmtId="49" fontId="12" fillId="2" borderId="8" xfId="0" applyNumberFormat="1" applyFont="1" applyFill="1" applyBorder="1" applyAlignment="1">
      <alignment horizontal="left" vertical="center" wrapText="1"/>
    </xf>
    <xf numFmtId="49" fontId="12" fillId="2" borderId="9" xfId="0" applyNumberFormat="1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3" fillId="0" borderId="5" xfId="0" applyNumberFormat="1" applyFont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/>
    </xf>
    <xf numFmtId="0" fontId="13" fillId="0" borderId="5" xfId="0" applyNumberFormat="1" applyFont="1" applyBorder="1" applyAlignment="1">
      <alignment horizontal="left" vertical="center"/>
    </xf>
    <xf numFmtId="14" fontId="13" fillId="0" borderId="4" xfId="0" applyNumberFormat="1" applyFont="1" applyBorder="1" applyAlignment="1">
      <alignment horizontal="left" vertical="center" wrapText="1"/>
    </xf>
    <xf numFmtId="14" fontId="13" fillId="0" borderId="5" xfId="0" applyNumberFormat="1" applyFont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1" fontId="17" fillId="3" borderId="4" xfId="0" applyNumberFormat="1" applyFont="1" applyFill="1" applyBorder="1" applyAlignment="1">
      <alignment horizontal="left" vertical="center"/>
    </xf>
    <xf numFmtId="1" fontId="17" fillId="3" borderId="10" xfId="0" applyNumberFormat="1" applyFont="1" applyFill="1" applyBorder="1" applyAlignment="1">
      <alignment horizontal="left" vertical="center"/>
    </xf>
    <xf numFmtId="1" fontId="13" fillId="2" borderId="0" xfId="0" applyNumberFormat="1" applyFont="1" applyFill="1" applyBorder="1" applyAlignment="1">
      <alignment horizontal="center" vertical="center"/>
    </xf>
    <xf numFmtId="1" fontId="14" fillId="3" borderId="4" xfId="0" applyNumberFormat="1" applyFont="1" applyFill="1" applyBorder="1" applyAlignment="1">
      <alignment horizontal="left" vertical="center"/>
    </xf>
    <xf numFmtId="1" fontId="14" fillId="3" borderId="10" xfId="0" applyNumberFormat="1" applyFont="1" applyFill="1" applyBorder="1" applyAlignment="1">
      <alignment horizontal="left" vertical="center"/>
    </xf>
    <xf numFmtId="1" fontId="14" fillId="3" borderId="5" xfId="0" applyNumberFormat="1" applyFont="1" applyFill="1" applyBorder="1" applyAlignment="1">
      <alignment horizontal="left" vertical="center"/>
    </xf>
    <xf numFmtId="1" fontId="13" fillId="2" borderId="6" xfId="0" applyNumberFormat="1" applyFont="1" applyFill="1" applyBorder="1" applyAlignment="1">
      <alignment horizontal="left" vertical="center" wrapText="1"/>
    </xf>
    <xf numFmtId="1" fontId="13" fillId="2" borderId="12" xfId="0" applyNumberFormat="1" applyFont="1" applyFill="1" applyBorder="1" applyAlignment="1">
      <alignment horizontal="left" vertical="center" wrapText="1"/>
    </xf>
    <xf numFmtId="1" fontId="13" fillId="2" borderId="13" xfId="0" applyNumberFormat="1" applyFont="1" applyFill="1" applyBorder="1" applyAlignment="1">
      <alignment horizontal="left" vertical="center" wrapText="1"/>
    </xf>
    <xf numFmtId="1" fontId="12" fillId="2" borderId="14" xfId="0" applyNumberFormat="1" applyFont="1" applyFill="1" applyBorder="1" applyAlignment="1">
      <alignment horizontal="left" vertical="center" wrapText="1"/>
    </xf>
    <xf numFmtId="1" fontId="12" fillId="2" borderId="0" xfId="0" applyNumberFormat="1" applyFont="1" applyFill="1" applyBorder="1" applyAlignment="1">
      <alignment horizontal="left" vertical="center" wrapText="1"/>
    </xf>
    <xf numFmtId="1" fontId="12" fillId="2" borderId="15" xfId="0" applyNumberFormat="1" applyFont="1" applyFill="1" applyBorder="1" applyAlignment="1">
      <alignment horizontal="left" vertical="center" wrapText="1"/>
    </xf>
    <xf numFmtId="1" fontId="12" fillId="2" borderId="7" xfId="0" applyNumberFormat="1" applyFont="1" applyFill="1" applyBorder="1" applyAlignment="1">
      <alignment horizontal="left" vertical="center" wrapText="1"/>
    </xf>
    <xf numFmtId="1" fontId="12" fillId="2" borderId="8" xfId="0" applyNumberFormat="1" applyFont="1" applyFill="1" applyBorder="1" applyAlignment="1">
      <alignment horizontal="left" vertical="center" wrapText="1"/>
    </xf>
    <xf numFmtId="1" fontId="12" fillId="2" borderId="9" xfId="0" applyNumberFormat="1" applyFont="1" applyFill="1" applyBorder="1" applyAlignment="1">
      <alignment horizontal="left" vertical="center" wrapText="1"/>
    </xf>
    <xf numFmtId="1" fontId="12" fillId="2" borderId="0" xfId="0" applyNumberFormat="1" applyFont="1" applyFill="1" applyBorder="1" applyAlignment="1">
      <alignment horizontal="left" vertical="center"/>
    </xf>
    <xf numFmtId="1" fontId="12" fillId="0" borderId="0" xfId="0" applyNumberFormat="1" applyFont="1" applyBorder="1" applyAlignment="1">
      <alignment horizontal="center" vertical="center"/>
    </xf>
    <xf numFmtId="1" fontId="7" fillId="3" borderId="4" xfId="0" applyNumberFormat="1" applyFont="1" applyFill="1" applyBorder="1" applyAlignment="1">
      <alignment horizontal="left" vertical="center" wrapText="1"/>
    </xf>
    <xf numFmtId="1" fontId="7" fillId="3" borderId="10" xfId="0" applyNumberFormat="1" applyFont="1" applyFill="1" applyBorder="1" applyAlignment="1">
      <alignment horizontal="left" vertical="center" wrapText="1"/>
    </xf>
    <xf numFmtId="1" fontId="11" fillId="0" borderId="4" xfId="0" applyNumberFormat="1" applyFont="1" applyBorder="1" applyAlignment="1">
      <alignment horizontal="left" vertical="center"/>
    </xf>
    <xf numFmtId="1" fontId="11" fillId="0" borderId="10" xfId="0" applyNumberFormat="1" applyFont="1" applyBorder="1" applyAlignment="1">
      <alignment horizontal="left" vertical="center"/>
    </xf>
    <xf numFmtId="1" fontId="7" fillId="3" borderId="4" xfId="0" applyNumberFormat="1" applyFont="1" applyFill="1" applyBorder="1" applyAlignment="1">
      <alignment horizontal="left" vertical="center"/>
    </xf>
    <xf numFmtId="1" fontId="7" fillId="3" borderId="10" xfId="0" applyNumberFormat="1" applyFont="1" applyFill="1" applyBorder="1" applyAlignment="1">
      <alignment horizontal="left" vertical="center"/>
    </xf>
    <xf numFmtId="1" fontId="2" fillId="0" borderId="0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left" vertical="center"/>
    </xf>
    <xf numFmtId="1" fontId="7" fillId="0" borderId="10" xfId="0" applyNumberFormat="1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" fontId="8" fillId="3" borderId="4" xfId="0" applyNumberFormat="1" applyFont="1" applyFill="1" applyBorder="1" applyAlignment="1">
      <alignment horizontal="left" vertical="center"/>
    </xf>
    <xf numFmtId="1" fontId="8" fillId="3" borderId="10" xfId="0" applyNumberFormat="1" applyFont="1" applyFill="1" applyBorder="1" applyAlignment="1">
      <alignment horizontal="left" vertical="center"/>
    </xf>
    <xf numFmtId="1" fontId="8" fillId="3" borderId="5" xfId="0" applyNumberFormat="1" applyFont="1" applyFill="1" applyBorder="1" applyAlignment="1">
      <alignment horizontal="left" vertical="center"/>
    </xf>
    <xf numFmtId="164" fontId="8" fillId="3" borderId="4" xfId="0" applyNumberFormat="1" applyFont="1" applyFill="1" applyBorder="1" applyAlignment="1">
      <alignment horizontal="center" vertical="center"/>
    </xf>
    <xf numFmtId="164" fontId="8" fillId="3" borderId="5" xfId="0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3"/>
    <cellStyle name="Normal 4" xfId="4"/>
    <cellStyle name="Vírgul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9"/>
  <sheetViews>
    <sheetView tabSelected="1" view="pageBreakPreview" zoomScale="130" zoomScaleNormal="100" zoomScaleSheetLayoutView="130" workbookViewId="0">
      <selection sqref="A1:L1"/>
    </sheetView>
  </sheetViews>
  <sheetFormatPr defaultRowHeight="15" x14ac:dyDescent="0.25"/>
  <cols>
    <col min="1" max="1" width="3.7109375" style="4" customWidth="1"/>
    <col min="2" max="2" width="11.7109375" customWidth="1"/>
    <col min="3" max="3" width="26.28515625" customWidth="1"/>
    <col min="4" max="4" width="9.7109375" customWidth="1"/>
    <col min="5" max="5" width="8.7109375" customWidth="1"/>
    <col min="6" max="6" width="6.28515625" bestFit="1" customWidth="1"/>
    <col min="7" max="7" width="8.7109375" customWidth="1"/>
    <col min="8" max="8" width="5.7109375" customWidth="1"/>
    <col min="9" max="12" width="10.7109375" customWidth="1"/>
    <col min="13" max="13" width="11.7109375" bestFit="1" customWidth="1"/>
    <col min="14" max="14" width="11.7109375" hidden="1" customWidth="1"/>
  </cols>
  <sheetData>
    <row r="1" spans="1:14" ht="20.100000000000001" customHeight="1" x14ac:dyDescent="0.25">
      <c r="A1" s="68" t="s">
        <v>85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70"/>
    </row>
    <row r="2" spans="1:14" ht="5.0999999999999996" customHeight="1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4" ht="24.95" customHeight="1" x14ac:dyDescent="0.25">
      <c r="A3" s="72" t="s">
        <v>273</v>
      </c>
      <c r="B3" s="73"/>
      <c r="C3" s="73"/>
      <c r="D3" s="73"/>
      <c r="E3" s="73"/>
      <c r="F3" s="73"/>
      <c r="G3" s="73"/>
      <c r="H3" s="73"/>
      <c r="I3" s="73"/>
      <c r="J3" s="10" t="s">
        <v>64</v>
      </c>
      <c r="K3" s="10" t="s">
        <v>63</v>
      </c>
      <c r="L3" s="10" t="s">
        <v>62</v>
      </c>
    </row>
    <row r="4" spans="1:14" s="2" customFormat="1" ht="20.100000000000001" customHeight="1" x14ac:dyDescent="0.25">
      <c r="A4" s="74"/>
      <c r="B4" s="75"/>
      <c r="C4" s="75"/>
      <c r="D4" s="75"/>
      <c r="E4" s="75"/>
      <c r="F4" s="75"/>
      <c r="G4" s="75"/>
      <c r="H4" s="75"/>
      <c r="I4" s="75"/>
      <c r="J4" s="8">
        <v>1.1013999999999999</v>
      </c>
      <c r="K4" s="11">
        <v>0.22120000000000001</v>
      </c>
      <c r="L4" s="11">
        <v>0</v>
      </c>
    </row>
    <row r="5" spans="1:14" s="2" customFormat="1" ht="45" customHeight="1" x14ac:dyDescent="0.25">
      <c r="A5" s="39" t="s">
        <v>5</v>
      </c>
      <c r="B5" s="40" t="s">
        <v>271</v>
      </c>
      <c r="C5" s="50" t="s">
        <v>0</v>
      </c>
      <c r="D5" s="76" t="s">
        <v>274</v>
      </c>
      <c r="E5" s="76"/>
      <c r="F5" s="76"/>
      <c r="G5" s="77" t="s">
        <v>1</v>
      </c>
      <c r="H5" s="78"/>
      <c r="I5" s="50" t="s">
        <v>219</v>
      </c>
      <c r="J5" s="50" t="s">
        <v>220</v>
      </c>
      <c r="K5" s="50" t="s">
        <v>221</v>
      </c>
      <c r="L5" s="50" t="s">
        <v>222</v>
      </c>
    </row>
    <row r="6" spans="1:14" s="2" customFormat="1" ht="15" customHeight="1" x14ac:dyDescent="0.15">
      <c r="A6" s="79">
        <v>1</v>
      </c>
      <c r="B6" s="82" t="s">
        <v>285</v>
      </c>
      <c r="C6" s="85" t="s">
        <v>79</v>
      </c>
      <c r="D6" s="44" t="s">
        <v>248</v>
      </c>
      <c r="E6" s="42" t="s">
        <v>12</v>
      </c>
      <c r="F6" s="29">
        <v>2.85</v>
      </c>
      <c r="G6" s="86" t="s">
        <v>253</v>
      </c>
      <c r="H6" s="87"/>
      <c r="I6" s="92">
        <v>102.21</v>
      </c>
      <c r="J6" s="93">
        <f>I6+SUM(F6:F10)</f>
        <v>107.94999999999999</v>
      </c>
      <c r="K6" s="94">
        <f>J6*K$4+J6</f>
        <v>131.82853999999998</v>
      </c>
      <c r="L6" s="94">
        <f>K6-(L$4*K6)</f>
        <v>131.82853999999998</v>
      </c>
      <c r="N6" s="65">
        <v>37736.19</v>
      </c>
    </row>
    <row r="7" spans="1:14" s="2" customFormat="1" ht="15" customHeight="1" x14ac:dyDescent="0.25">
      <c r="A7" s="80"/>
      <c r="B7" s="83"/>
      <c r="C7" s="85"/>
      <c r="D7" s="44" t="s">
        <v>249</v>
      </c>
      <c r="E7" s="42" t="s">
        <v>13</v>
      </c>
      <c r="F7" s="29">
        <v>1.36</v>
      </c>
      <c r="G7" s="88"/>
      <c r="H7" s="89"/>
      <c r="I7" s="92"/>
      <c r="J7" s="93"/>
      <c r="K7" s="94"/>
      <c r="L7" s="94"/>
      <c r="N7" s="5">
        <f>K201</f>
        <v>49034.540311388228</v>
      </c>
    </row>
    <row r="8" spans="1:14" s="2" customFormat="1" ht="15" customHeight="1" x14ac:dyDescent="0.25">
      <c r="A8" s="80"/>
      <c r="B8" s="83"/>
      <c r="C8" s="85"/>
      <c r="D8" s="44" t="s">
        <v>250</v>
      </c>
      <c r="E8" s="42" t="s">
        <v>11</v>
      </c>
      <c r="F8" s="29">
        <v>0.81</v>
      </c>
      <c r="G8" s="88"/>
      <c r="H8" s="89"/>
      <c r="I8" s="92"/>
      <c r="J8" s="93"/>
      <c r="K8" s="94"/>
      <c r="L8" s="94"/>
    </row>
    <row r="9" spans="1:14" s="2" customFormat="1" ht="15" customHeight="1" x14ac:dyDescent="0.25">
      <c r="A9" s="80"/>
      <c r="B9" s="83"/>
      <c r="C9" s="85"/>
      <c r="D9" s="44" t="s">
        <v>251</v>
      </c>
      <c r="E9" s="42" t="s">
        <v>14</v>
      </c>
      <c r="F9" s="29">
        <v>0.06</v>
      </c>
      <c r="G9" s="88"/>
      <c r="H9" s="89"/>
      <c r="I9" s="92"/>
      <c r="J9" s="93"/>
      <c r="K9" s="94"/>
      <c r="L9" s="94"/>
    </row>
    <row r="10" spans="1:14" s="2" customFormat="1" ht="15" customHeight="1" x14ac:dyDescent="0.25">
      <c r="A10" s="81"/>
      <c r="B10" s="84"/>
      <c r="C10" s="85"/>
      <c r="D10" s="44" t="s">
        <v>252</v>
      </c>
      <c r="E10" s="45" t="s">
        <v>15</v>
      </c>
      <c r="F10" s="29">
        <v>0.66</v>
      </c>
      <c r="G10" s="90"/>
      <c r="H10" s="91"/>
      <c r="I10" s="92"/>
      <c r="J10" s="93"/>
      <c r="K10" s="94"/>
      <c r="L10" s="94"/>
    </row>
    <row r="11" spans="1:14" s="2" customFormat="1" ht="15" customHeight="1" x14ac:dyDescent="0.25">
      <c r="A11" s="79">
        <f>A6+1</f>
        <v>2</v>
      </c>
      <c r="B11" s="82" t="s">
        <v>286</v>
      </c>
      <c r="C11" s="85" t="s">
        <v>27</v>
      </c>
      <c r="D11" s="44" t="s">
        <v>248</v>
      </c>
      <c r="E11" s="42" t="s">
        <v>12</v>
      </c>
      <c r="F11" s="29">
        <v>2.85</v>
      </c>
      <c r="G11" s="86" t="s">
        <v>253</v>
      </c>
      <c r="H11" s="87"/>
      <c r="I11" s="92">
        <v>17.86</v>
      </c>
      <c r="J11" s="93">
        <f t="shared" ref="J11" si="0">I11+SUM(F11:F15)</f>
        <v>24.029999999999998</v>
      </c>
      <c r="K11" s="94">
        <f>J11*K$4+J11</f>
        <v>29.345435999999999</v>
      </c>
      <c r="L11" s="94">
        <f>K11-(L$4*K11)</f>
        <v>29.345435999999999</v>
      </c>
    </row>
    <row r="12" spans="1:14" s="2" customFormat="1" ht="15" customHeight="1" x14ac:dyDescent="0.25">
      <c r="A12" s="80"/>
      <c r="B12" s="83"/>
      <c r="C12" s="85"/>
      <c r="D12" s="44" t="s">
        <v>249</v>
      </c>
      <c r="E12" s="42" t="s">
        <v>13</v>
      </c>
      <c r="F12" s="29">
        <v>1.36</v>
      </c>
      <c r="G12" s="88"/>
      <c r="H12" s="89"/>
      <c r="I12" s="92"/>
      <c r="J12" s="93"/>
      <c r="K12" s="94"/>
      <c r="L12" s="94"/>
    </row>
    <row r="13" spans="1:14" s="2" customFormat="1" ht="15" customHeight="1" x14ac:dyDescent="0.25">
      <c r="A13" s="80"/>
      <c r="B13" s="83"/>
      <c r="C13" s="85"/>
      <c r="D13" s="44" t="s">
        <v>250</v>
      </c>
      <c r="E13" s="42" t="s">
        <v>11</v>
      </c>
      <c r="F13" s="29">
        <v>0.81</v>
      </c>
      <c r="G13" s="88"/>
      <c r="H13" s="89"/>
      <c r="I13" s="92"/>
      <c r="J13" s="93"/>
      <c r="K13" s="94"/>
      <c r="L13" s="94"/>
    </row>
    <row r="14" spans="1:14" s="2" customFormat="1" ht="15" customHeight="1" x14ac:dyDescent="0.25">
      <c r="A14" s="80"/>
      <c r="B14" s="83"/>
      <c r="C14" s="85"/>
      <c r="D14" s="44" t="s">
        <v>251</v>
      </c>
      <c r="E14" s="42" t="s">
        <v>14</v>
      </c>
      <c r="F14" s="29">
        <v>0.06</v>
      </c>
      <c r="G14" s="88"/>
      <c r="H14" s="89"/>
      <c r="I14" s="92"/>
      <c r="J14" s="93"/>
      <c r="K14" s="94"/>
      <c r="L14" s="94"/>
    </row>
    <row r="15" spans="1:14" s="2" customFormat="1" ht="15" customHeight="1" x14ac:dyDescent="0.25">
      <c r="A15" s="81"/>
      <c r="B15" s="84"/>
      <c r="C15" s="85"/>
      <c r="D15" s="44" t="s">
        <v>254</v>
      </c>
      <c r="E15" s="45" t="s">
        <v>15</v>
      </c>
      <c r="F15" s="29">
        <v>1.0900000000000001</v>
      </c>
      <c r="G15" s="90"/>
      <c r="H15" s="91"/>
      <c r="I15" s="92"/>
      <c r="J15" s="93"/>
      <c r="K15" s="94"/>
      <c r="L15" s="94"/>
    </row>
    <row r="16" spans="1:14" s="2" customFormat="1" ht="15" customHeight="1" x14ac:dyDescent="0.25">
      <c r="A16" s="79">
        <f>A11+1</f>
        <v>3</v>
      </c>
      <c r="B16" s="82" t="s">
        <v>287</v>
      </c>
      <c r="C16" s="85" t="s">
        <v>28</v>
      </c>
      <c r="D16" s="44" t="s">
        <v>248</v>
      </c>
      <c r="E16" s="42" t="s">
        <v>12</v>
      </c>
      <c r="F16" s="29">
        <v>2.85</v>
      </c>
      <c r="G16" s="86" t="s">
        <v>253</v>
      </c>
      <c r="H16" s="87"/>
      <c r="I16" s="92">
        <v>17.86</v>
      </c>
      <c r="J16" s="93">
        <f t="shared" ref="J16" si="1">I16+SUM(F16:F20)</f>
        <v>24.029999999999998</v>
      </c>
      <c r="K16" s="94">
        <f>J16*K$4+J16</f>
        <v>29.345435999999999</v>
      </c>
      <c r="L16" s="94">
        <f>K16-(L$4*K16)</f>
        <v>29.345435999999999</v>
      </c>
    </row>
    <row r="17" spans="1:12" s="2" customFormat="1" ht="15" customHeight="1" x14ac:dyDescent="0.25">
      <c r="A17" s="80"/>
      <c r="B17" s="83"/>
      <c r="C17" s="85"/>
      <c r="D17" s="44" t="s">
        <v>249</v>
      </c>
      <c r="E17" s="42" t="s">
        <v>13</v>
      </c>
      <c r="F17" s="29">
        <v>1.36</v>
      </c>
      <c r="G17" s="88"/>
      <c r="H17" s="89"/>
      <c r="I17" s="92"/>
      <c r="J17" s="93"/>
      <c r="K17" s="94"/>
      <c r="L17" s="94"/>
    </row>
    <row r="18" spans="1:12" s="2" customFormat="1" ht="15" customHeight="1" x14ac:dyDescent="0.25">
      <c r="A18" s="80"/>
      <c r="B18" s="83"/>
      <c r="C18" s="85"/>
      <c r="D18" s="44" t="s">
        <v>250</v>
      </c>
      <c r="E18" s="42" t="s">
        <v>11</v>
      </c>
      <c r="F18" s="29">
        <v>0.81</v>
      </c>
      <c r="G18" s="88"/>
      <c r="H18" s="89"/>
      <c r="I18" s="92"/>
      <c r="J18" s="93"/>
      <c r="K18" s="94"/>
      <c r="L18" s="94"/>
    </row>
    <row r="19" spans="1:12" s="2" customFormat="1" ht="15" customHeight="1" x14ac:dyDescent="0.25">
      <c r="A19" s="80"/>
      <c r="B19" s="83"/>
      <c r="C19" s="85"/>
      <c r="D19" s="44" t="s">
        <v>251</v>
      </c>
      <c r="E19" s="42" t="s">
        <v>14</v>
      </c>
      <c r="F19" s="29">
        <v>0.06</v>
      </c>
      <c r="G19" s="88"/>
      <c r="H19" s="89"/>
      <c r="I19" s="92"/>
      <c r="J19" s="93"/>
      <c r="K19" s="94"/>
      <c r="L19" s="94"/>
    </row>
    <row r="20" spans="1:12" s="2" customFormat="1" ht="15" customHeight="1" x14ac:dyDescent="0.25">
      <c r="A20" s="81"/>
      <c r="B20" s="84"/>
      <c r="C20" s="85"/>
      <c r="D20" s="44" t="s">
        <v>254</v>
      </c>
      <c r="E20" s="45" t="s">
        <v>15</v>
      </c>
      <c r="F20" s="29">
        <v>1.0900000000000001</v>
      </c>
      <c r="G20" s="90"/>
      <c r="H20" s="91"/>
      <c r="I20" s="92"/>
      <c r="J20" s="93"/>
      <c r="K20" s="94"/>
      <c r="L20" s="94"/>
    </row>
    <row r="21" spans="1:12" s="2" customFormat="1" ht="15" customHeight="1" x14ac:dyDescent="0.25">
      <c r="A21" s="79">
        <f>A16+1</f>
        <v>4</v>
      </c>
      <c r="B21" s="82" t="s">
        <v>288</v>
      </c>
      <c r="C21" s="85" t="s">
        <v>29</v>
      </c>
      <c r="D21" s="44" t="s">
        <v>248</v>
      </c>
      <c r="E21" s="42" t="s">
        <v>12</v>
      </c>
      <c r="F21" s="29">
        <v>2.85</v>
      </c>
      <c r="G21" s="86" t="s">
        <v>253</v>
      </c>
      <c r="H21" s="87"/>
      <c r="I21" s="92">
        <v>17.86</v>
      </c>
      <c r="J21" s="93">
        <f t="shared" ref="J21" si="2">I21+SUM(F21:F25)</f>
        <v>23.88</v>
      </c>
      <c r="K21" s="94">
        <f>J21*K$4+J21</f>
        <v>29.162255999999999</v>
      </c>
      <c r="L21" s="94">
        <f>K21-(L$4*K21)</f>
        <v>29.162255999999999</v>
      </c>
    </row>
    <row r="22" spans="1:12" s="2" customFormat="1" ht="15" customHeight="1" x14ac:dyDescent="0.25">
      <c r="A22" s="80"/>
      <c r="B22" s="83"/>
      <c r="C22" s="85"/>
      <c r="D22" s="44" t="s">
        <v>249</v>
      </c>
      <c r="E22" s="42" t="s">
        <v>13</v>
      </c>
      <c r="F22" s="29">
        <v>1.36</v>
      </c>
      <c r="G22" s="88"/>
      <c r="H22" s="89"/>
      <c r="I22" s="92"/>
      <c r="J22" s="93"/>
      <c r="K22" s="94"/>
      <c r="L22" s="94"/>
    </row>
    <row r="23" spans="1:12" s="2" customFormat="1" ht="15" customHeight="1" x14ac:dyDescent="0.25">
      <c r="A23" s="80"/>
      <c r="B23" s="83"/>
      <c r="C23" s="85"/>
      <c r="D23" s="44" t="s">
        <v>250</v>
      </c>
      <c r="E23" s="42" t="s">
        <v>11</v>
      </c>
      <c r="F23" s="29">
        <v>0.81</v>
      </c>
      <c r="G23" s="88"/>
      <c r="H23" s="89"/>
      <c r="I23" s="92"/>
      <c r="J23" s="93"/>
      <c r="K23" s="94"/>
      <c r="L23" s="94"/>
    </row>
    <row r="24" spans="1:12" s="2" customFormat="1" ht="15" customHeight="1" x14ac:dyDescent="0.25">
      <c r="A24" s="80"/>
      <c r="B24" s="83"/>
      <c r="C24" s="85"/>
      <c r="D24" s="44" t="s">
        <v>251</v>
      </c>
      <c r="E24" s="42" t="s">
        <v>14</v>
      </c>
      <c r="F24" s="29">
        <v>0.06</v>
      </c>
      <c r="G24" s="88"/>
      <c r="H24" s="89"/>
      <c r="I24" s="92"/>
      <c r="J24" s="93"/>
      <c r="K24" s="94"/>
      <c r="L24" s="94"/>
    </row>
    <row r="25" spans="1:12" s="2" customFormat="1" ht="15" customHeight="1" x14ac:dyDescent="0.25">
      <c r="A25" s="81"/>
      <c r="B25" s="84"/>
      <c r="C25" s="85"/>
      <c r="D25" s="44" t="s">
        <v>255</v>
      </c>
      <c r="E25" s="45" t="s">
        <v>15</v>
      </c>
      <c r="F25" s="29">
        <v>0.94</v>
      </c>
      <c r="G25" s="90"/>
      <c r="H25" s="91"/>
      <c r="I25" s="92"/>
      <c r="J25" s="93"/>
      <c r="K25" s="94"/>
      <c r="L25" s="94"/>
    </row>
    <row r="26" spans="1:12" s="2" customFormat="1" ht="15" customHeight="1" x14ac:dyDescent="0.25">
      <c r="A26" s="79">
        <f>A21+1</f>
        <v>5</v>
      </c>
      <c r="B26" s="82" t="s">
        <v>289</v>
      </c>
      <c r="C26" s="85" t="s">
        <v>30</v>
      </c>
      <c r="D26" s="44" t="s">
        <v>248</v>
      </c>
      <c r="E26" s="42" t="s">
        <v>12</v>
      </c>
      <c r="F26" s="29">
        <v>2.85</v>
      </c>
      <c r="G26" s="86" t="s">
        <v>253</v>
      </c>
      <c r="H26" s="87"/>
      <c r="I26" s="92">
        <v>17.86</v>
      </c>
      <c r="J26" s="93">
        <f t="shared" ref="J26" si="3">I26+SUM(F26:F30)</f>
        <v>24.009999999999998</v>
      </c>
      <c r="K26" s="94">
        <f>J26*K$4+J26</f>
        <v>29.321011999999996</v>
      </c>
      <c r="L26" s="94">
        <f>K26-(L$4*K26)</f>
        <v>29.321011999999996</v>
      </c>
    </row>
    <row r="27" spans="1:12" s="2" customFormat="1" ht="15" customHeight="1" x14ac:dyDescent="0.25">
      <c r="A27" s="80"/>
      <c r="B27" s="83"/>
      <c r="C27" s="85"/>
      <c r="D27" s="44" t="s">
        <v>249</v>
      </c>
      <c r="E27" s="42" t="s">
        <v>13</v>
      </c>
      <c r="F27" s="29">
        <v>1.36</v>
      </c>
      <c r="G27" s="88"/>
      <c r="H27" s="89"/>
      <c r="I27" s="92"/>
      <c r="J27" s="93"/>
      <c r="K27" s="94"/>
      <c r="L27" s="94"/>
    </row>
    <row r="28" spans="1:12" s="2" customFormat="1" ht="15" customHeight="1" x14ac:dyDescent="0.25">
      <c r="A28" s="80"/>
      <c r="B28" s="83"/>
      <c r="C28" s="85"/>
      <c r="D28" s="44" t="s">
        <v>250</v>
      </c>
      <c r="E28" s="42" t="s">
        <v>11</v>
      </c>
      <c r="F28" s="29">
        <v>0.81</v>
      </c>
      <c r="G28" s="88"/>
      <c r="H28" s="89"/>
      <c r="I28" s="92"/>
      <c r="J28" s="93"/>
      <c r="K28" s="94"/>
      <c r="L28" s="94"/>
    </row>
    <row r="29" spans="1:12" s="2" customFormat="1" ht="15" customHeight="1" x14ac:dyDescent="0.25">
      <c r="A29" s="80"/>
      <c r="B29" s="83"/>
      <c r="C29" s="85"/>
      <c r="D29" s="44" t="s">
        <v>251</v>
      </c>
      <c r="E29" s="42" t="s">
        <v>14</v>
      </c>
      <c r="F29" s="29">
        <v>0.06</v>
      </c>
      <c r="G29" s="88"/>
      <c r="H29" s="89"/>
      <c r="I29" s="92"/>
      <c r="J29" s="93"/>
      <c r="K29" s="94"/>
      <c r="L29" s="94"/>
    </row>
    <row r="30" spans="1:12" s="2" customFormat="1" ht="15" customHeight="1" x14ac:dyDescent="0.25">
      <c r="A30" s="81"/>
      <c r="B30" s="84"/>
      <c r="C30" s="85"/>
      <c r="D30" s="44" t="s">
        <v>256</v>
      </c>
      <c r="E30" s="45" t="s">
        <v>15</v>
      </c>
      <c r="F30" s="29">
        <v>1.07</v>
      </c>
      <c r="G30" s="90"/>
      <c r="H30" s="91"/>
      <c r="I30" s="92"/>
      <c r="J30" s="93"/>
      <c r="K30" s="94"/>
      <c r="L30" s="94"/>
    </row>
    <row r="31" spans="1:12" s="2" customFormat="1" ht="15" customHeight="1" x14ac:dyDescent="0.25">
      <c r="A31" s="79">
        <f>A26+1</f>
        <v>6</v>
      </c>
      <c r="B31" s="82" t="s">
        <v>290</v>
      </c>
      <c r="C31" s="85" t="s">
        <v>31</v>
      </c>
      <c r="D31" s="44" t="s">
        <v>248</v>
      </c>
      <c r="E31" s="42" t="s">
        <v>12</v>
      </c>
      <c r="F31" s="29">
        <v>2.85</v>
      </c>
      <c r="G31" s="86" t="s">
        <v>253</v>
      </c>
      <c r="H31" s="87"/>
      <c r="I31" s="92">
        <v>18.239999999999998</v>
      </c>
      <c r="J31" s="93">
        <f t="shared" ref="J31" si="4">I31+SUM(F31:F35)</f>
        <v>24.58</v>
      </c>
      <c r="K31" s="94">
        <f>J31*K$4+J31</f>
        <v>30.017095999999999</v>
      </c>
      <c r="L31" s="94">
        <f>K31-(L$4*K31)</f>
        <v>30.017095999999999</v>
      </c>
    </row>
    <row r="32" spans="1:12" s="2" customFormat="1" ht="15" customHeight="1" x14ac:dyDescent="0.25">
      <c r="A32" s="80"/>
      <c r="B32" s="83"/>
      <c r="C32" s="85"/>
      <c r="D32" s="44" t="s">
        <v>249</v>
      </c>
      <c r="E32" s="42" t="s">
        <v>13</v>
      </c>
      <c r="F32" s="29">
        <v>1.36</v>
      </c>
      <c r="G32" s="88"/>
      <c r="H32" s="89"/>
      <c r="I32" s="92"/>
      <c r="J32" s="93"/>
      <c r="K32" s="94"/>
      <c r="L32" s="94"/>
    </row>
    <row r="33" spans="1:12" s="2" customFormat="1" ht="15" customHeight="1" x14ac:dyDescent="0.25">
      <c r="A33" s="80"/>
      <c r="B33" s="83"/>
      <c r="C33" s="85"/>
      <c r="D33" s="44" t="s">
        <v>250</v>
      </c>
      <c r="E33" s="42" t="s">
        <v>11</v>
      </c>
      <c r="F33" s="29">
        <v>0.81</v>
      </c>
      <c r="G33" s="88"/>
      <c r="H33" s="89"/>
      <c r="I33" s="92"/>
      <c r="J33" s="93"/>
      <c r="K33" s="94"/>
      <c r="L33" s="94"/>
    </row>
    <row r="34" spans="1:12" s="2" customFormat="1" ht="15" customHeight="1" x14ac:dyDescent="0.25">
      <c r="A34" s="80"/>
      <c r="B34" s="83"/>
      <c r="C34" s="85"/>
      <c r="D34" s="44" t="s">
        <v>251</v>
      </c>
      <c r="E34" s="42" t="s">
        <v>14</v>
      </c>
      <c r="F34" s="29">
        <v>0.06</v>
      </c>
      <c r="G34" s="88"/>
      <c r="H34" s="89"/>
      <c r="I34" s="92"/>
      <c r="J34" s="93"/>
      <c r="K34" s="94"/>
      <c r="L34" s="94"/>
    </row>
    <row r="35" spans="1:12" s="2" customFormat="1" ht="15" customHeight="1" x14ac:dyDescent="0.25">
      <c r="A35" s="81"/>
      <c r="B35" s="84"/>
      <c r="C35" s="85"/>
      <c r="D35" s="44" t="s">
        <v>257</v>
      </c>
      <c r="E35" s="45" t="s">
        <v>15</v>
      </c>
      <c r="F35" s="29">
        <v>1.26</v>
      </c>
      <c r="G35" s="90"/>
      <c r="H35" s="91"/>
      <c r="I35" s="92"/>
      <c r="J35" s="93"/>
      <c r="K35" s="94"/>
      <c r="L35" s="94"/>
    </row>
    <row r="36" spans="1:12" s="2" customFormat="1" ht="15" customHeight="1" x14ac:dyDescent="0.25">
      <c r="A36" s="79">
        <f>A31+1</f>
        <v>7</v>
      </c>
      <c r="B36" s="82" t="s">
        <v>291</v>
      </c>
      <c r="C36" s="85" t="s">
        <v>32</v>
      </c>
      <c r="D36" s="44" t="s">
        <v>248</v>
      </c>
      <c r="E36" s="42" t="s">
        <v>12</v>
      </c>
      <c r="F36" s="29">
        <v>2.85</v>
      </c>
      <c r="G36" s="86" t="s">
        <v>253</v>
      </c>
      <c r="H36" s="87"/>
      <c r="I36" s="92">
        <v>17.86</v>
      </c>
      <c r="J36" s="93">
        <f t="shared" ref="J36" si="5">I36+SUM(F36:F40)</f>
        <v>24.439999999999998</v>
      </c>
      <c r="K36" s="94">
        <f>J36*K$4+J36</f>
        <v>29.846127999999997</v>
      </c>
      <c r="L36" s="94">
        <f>K36-(L$4*K36)</f>
        <v>29.846127999999997</v>
      </c>
    </row>
    <row r="37" spans="1:12" s="2" customFormat="1" ht="15" customHeight="1" x14ac:dyDescent="0.25">
      <c r="A37" s="80"/>
      <c r="B37" s="83"/>
      <c r="C37" s="85"/>
      <c r="D37" s="44" t="s">
        <v>249</v>
      </c>
      <c r="E37" s="42" t="s">
        <v>13</v>
      </c>
      <c r="F37" s="29">
        <v>1.36</v>
      </c>
      <c r="G37" s="88"/>
      <c r="H37" s="89"/>
      <c r="I37" s="92"/>
      <c r="J37" s="93"/>
      <c r="K37" s="94"/>
      <c r="L37" s="94"/>
    </row>
    <row r="38" spans="1:12" s="2" customFormat="1" ht="15" customHeight="1" x14ac:dyDescent="0.25">
      <c r="A38" s="80"/>
      <c r="B38" s="83"/>
      <c r="C38" s="85"/>
      <c r="D38" s="44" t="s">
        <v>250</v>
      </c>
      <c r="E38" s="42" t="s">
        <v>11</v>
      </c>
      <c r="F38" s="29">
        <v>0.81</v>
      </c>
      <c r="G38" s="88"/>
      <c r="H38" s="89"/>
      <c r="I38" s="92"/>
      <c r="J38" s="93"/>
      <c r="K38" s="94"/>
      <c r="L38" s="94"/>
    </row>
    <row r="39" spans="1:12" s="2" customFormat="1" ht="15" customHeight="1" x14ac:dyDescent="0.25">
      <c r="A39" s="80"/>
      <c r="B39" s="83"/>
      <c r="C39" s="85"/>
      <c r="D39" s="44" t="s">
        <v>251</v>
      </c>
      <c r="E39" s="42" t="s">
        <v>14</v>
      </c>
      <c r="F39" s="29">
        <v>0.06</v>
      </c>
      <c r="G39" s="88"/>
      <c r="H39" s="89"/>
      <c r="I39" s="92"/>
      <c r="J39" s="93"/>
      <c r="K39" s="94"/>
      <c r="L39" s="94"/>
    </row>
    <row r="40" spans="1:12" s="2" customFormat="1" ht="15" customHeight="1" x14ac:dyDescent="0.25">
      <c r="A40" s="81"/>
      <c r="B40" s="84"/>
      <c r="C40" s="85"/>
      <c r="D40" s="44" t="s">
        <v>258</v>
      </c>
      <c r="E40" s="45" t="s">
        <v>15</v>
      </c>
      <c r="F40" s="29">
        <v>1.5</v>
      </c>
      <c r="G40" s="90"/>
      <c r="H40" s="91"/>
      <c r="I40" s="92"/>
      <c r="J40" s="93"/>
      <c r="K40" s="94"/>
      <c r="L40" s="94"/>
    </row>
    <row r="41" spans="1:12" s="2" customFormat="1" ht="15" customHeight="1" x14ac:dyDescent="0.25">
      <c r="A41" s="79">
        <f>A36+1</f>
        <v>8</v>
      </c>
      <c r="B41" s="82" t="s">
        <v>292</v>
      </c>
      <c r="C41" s="85" t="s">
        <v>33</v>
      </c>
      <c r="D41" s="44" t="s">
        <v>248</v>
      </c>
      <c r="E41" s="42" t="s">
        <v>12</v>
      </c>
      <c r="F41" s="29">
        <v>2.85</v>
      </c>
      <c r="G41" s="86" t="s">
        <v>253</v>
      </c>
      <c r="H41" s="87"/>
      <c r="I41" s="92">
        <v>17.86</v>
      </c>
      <c r="J41" s="93">
        <f t="shared" ref="J41" si="6">I41+SUM(F41:F45)</f>
        <v>24.52</v>
      </c>
      <c r="K41" s="94">
        <f>J41*K$4+J41</f>
        <v>29.943823999999999</v>
      </c>
      <c r="L41" s="94">
        <f>K41-(L$4*K41)</f>
        <v>29.943823999999999</v>
      </c>
    </row>
    <row r="42" spans="1:12" s="2" customFormat="1" ht="15" customHeight="1" x14ac:dyDescent="0.25">
      <c r="A42" s="80"/>
      <c r="B42" s="83"/>
      <c r="C42" s="85"/>
      <c r="D42" s="44" t="s">
        <v>249</v>
      </c>
      <c r="E42" s="42" t="s">
        <v>13</v>
      </c>
      <c r="F42" s="29">
        <v>1.36</v>
      </c>
      <c r="G42" s="88"/>
      <c r="H42" s="89"/>
      <c r="I42" s="92"/>
      <c r="J42" s="93"/>
      <c r="K42" s="94"/>
      <c r="L42" s="94"/>
    </row>
    <row r="43" spans="1:12" s="2" customFormat="1" ht="15" customHeight="1" x14ac:dyDescent="0.25">
      <c r="A43" s="80"/>
      <c r="B43" s="83"/>
      <c r="C43" s="85"/>
      <c r="D43" s="44" t="s">
        <v>250</v>
      </c>
      <c r="E43" s="42" t="s">
        <v>11</v>
      </c>
      <c r="F43" s="29">
        <v>0.81</v>
      </c>
      <c r="G43" s="88"/>
      <c r="H43" s="89"/>
      <c r="I43" s="92"/>
      <c r="J43" s="93"/>
      <c r="K43" s="94"/>
      <c r="L43" s="94"/>
    </row>
    <row r="44" spans="1:12" s="2" customFormat="1" ht="15" customHeight="1" x14ac:dyDescent="0.25">
      <c r="A44" s="80"/>
      <c r="B44" s="83"/>
      <c r="C44" s="85"/>
      <c r="D44" s="44" t="s">
        <v>251</v>
      </c>
      <c r="E44" s="42" t="s">
        <v>14</v>
      </c>
      <c r="F44" s="29">
        <v>0.06</v>
      </c>
      <c r="G44" s="88"/>
      <c r="H44" s="89"/>
      <c r="I44" s="92"/>
      <c r="J44" s="93"/>
      <c r="K44" s="94"/>
      <c r="L44" s="94"/>
    </row>
    <row r="45" spans="1:12" s="2" customFormat="1" ht="15" customHeight="1" x14ac:dyDescent="0.25">
      <c r="A45" s="81"/>
      <c r="B45" s="84"/>
      <c r="C45" s="85"/>
      <c r="D45" s="44" t="s">
        <v>259</v>
      </c>
      <c r="E45" s="45" t="s">
        <v>15</v>
      </c>
      <c r="F45" s="29">
        <v>1.58</v>
      </c>
      <c r="G45" s="90"/>
      <c r="H45" s="91"/>
      <c r="I45" s="92"/>
      <c r="J45" s="93"/>
      <c r="K45" s="94"/>
      <c r="L45" s="94"/>
    </row>
    <row r="46" spans="1:12" s="2" customFormat="1" ht="15" customHeight="1" x14ac:dyDescent="0.25">
      <c r="A46" s="79">
        <f t="shared" ref="A46" si="7">A41+1</f>
        <v>9</v>
      </c>
      <c r="B46" s="82" t="s">
        <v>293</v>
      </c>
      <c r="C46" s="85" t="s">
        <v>34</v>
      </c>
      <c r="D46" s="44" t="s">
        <v>248</v>
      </c>
      <c r="E46" s="42" t="s">
        <v>12</v>
      </c>
      <c r="F46" s="29">
        <v>2.85</v>
      </c>
      <c r="G46" s="86" t="s">
        <v>253</v>
      </c>
      <c r="H46" s="87"/>
      <c r="I46" s="92">
        <v>26.33</v>
      </c>
      <c r="J46" s="93">
        <f t="shared" ref="J46" si="8">I46+SUM(F46:F50)</f>
        <v>32.479999999999997</v>
      </c>
      <c r="K46" s="94">
        <f>J46*K$4+J46</f>
        <v>39.664575999999997</v>
      </c>
      <c r="L46" s="94">
        <f>K46-(L$4*K46)</f>
        <v>39.664575999999997</v>
      </c>
    </row>
    <row r="47" spans="1:12" s="2" customFormat="1" ht="15" customHeight="1" x14ac:dyDescent="0.25">
      <c r="A47" s="80"/>
      <c r="B47" s="83"/>
      <c r="C47" s="85"/>
      <c r="D47" s="44" t="s">
        <v>249</v>
      </c>
      <c r="E47" s="42" t="s">
        <v>13</v>
      </c>
      <c r="F47" s="29">
        <v>1.36</v>
      </c>
      <c r="G47" s="88"/>
      <c r="H47" s="89"/>
      <c r="I47" s="92"/>
      <c r="J47" s="93"/>
      <c r="K47" s="94"/>
      <c r="L47" s="94"/>
    </row>
    <row r="48" spans="1:12" s="2" customFormat="1" ht="15" customHeight="1" x14ac:dyDescent="0.25">
      <c r="A48" s="80"/>
      <c r="B48" s="83"/>
      <c r="C48" s="85"/>
      <c r="D48" s="44" t="s">
        <v>250</v>
      </c>
      <c r="E48" s="42" t="s">
        <v>11</v>
      </c>
      <c r="F48" s="29">
        <v>0.81</v>
      </c>
      <c r="G48" s="88"/>
      <c r="H48" s="89"/>
      <c r="I48" s="92"/>
      <c r="J48" s="93"/>
      <c r="K48" s="94"/>
      <c r="L48" s="94"/>
    </row>
    <row r="49" spans="1:12" s="2" customFormat="1" ht="15" customHeight="1" x14ac:dyDescent="0.25">
      <c r="A49" s="80"/>
      <c r="B49" s="83"/>
      <c r="C49" s="85"/>
      <c r="D49" s="44" t="s">
        <v>251</v>
      </c>
      <c r="E49" s="42" t="s">
        <v>14</v>
      </c>
      <c r="F49" s="29">
        <v>0.06</v>
      </c>
      <c r="G49" s="88"/>
      <c r="H49" s="89"/>
      <c r="I49" s="92"/>
      <c r="J49" s="93"/>
      <c r="K49" s="94"/>
      <c r="L49" s="94"/>
    </row>
    <row r="50" spans="1:12" s="2" customFormat="1" ht="15" customHeight="1" x14ac:dyDescent="0.25">
      <c r="A50" s="81"/>
      <c r="B50" s="84"/>
      <c r="C50" s="85"/>
      <c r="D50" s="44" t="s">
        <v>256</v>
      </c>
      <c r="E50" s="45" t="s">
        <v>15</v>
      </c>
      <c r="F50" s="29">
        <v>1.07</v>
      </c>
      <c r="G50" s="90"/>
      <c r="H50" s="91"/>
      <c r="I50" s="92"/>
      <c r="J50" s="93"/>
      <c r="K50" s="94"/>
      <c r="L50" s="94"/>
    </row>
    <row r="51" spans="1:12" s="2" customFormat="1" ht="15" customHeight="1" x14ac:dyDescent="0.25">
      <c r="A51" s="79">
        <f t="shared" ref="A51" si="9">A46+1</f>
        <v>10</v>
      </c>
      <c r="B51" s="82" t="s">
        <v>294</v>
      </c>
      <c r="C51" s="85" t="s">
        <v>35</v>
      </c>
      <c r="D51" s="44" t="s">
        <v>248</v>
      </c>
      <c r="E51" s="42" t="s">
        <v>12</v>
      </c>
      <c r="F51" s="29">
        <v>2.85</v>
      </c>
      <c r="G51" s="86" t="s">
        <v>253</v>
      </c>
      <c r="H51" s="87"/>
      <c r="I51" s="92">
        <v>11.66</v>
      </c>
      <c r="J51" s="93">
        <f t="shared" ref="J51" si="10">I51+SUM(F51:F55)</f>
        <v>17.89</v>
      </c>
      <c r="K51" s="94">
        <f>J51*K$4+J51</f>
        <v>21.847268</v>
      </c>
      <c r="L51" s="94">
        <f>K51-(L$4*K51)</f>
        <v>21.847268</v>
      </c>
    </row>
    <row r="52" spans="1:12" s="2" customFormat="1" ht="15" customHeight="1" x14ac:dyDescent="0.25">
      <c r="A52" s="80"/>
      <c r="B52" s="83"/>
      <c r="C52" s="85"/>
      <c r="D52" s="44" t="s">
        <v>249</v>
      </c>
      <c r="E52" s="42" t="s">
        <v>13</v>
      </c>
      <c r="F52" s="29">
        <v>1.36</v>
      </c>
      <c r="G52" s="88"/>
      <c r="H52" s="89"/>
      <c r="I52" s="92"/>
      <c r="J52" s="93"/>
      <c r="K52" s="94"/>
      <c r="L52" s="94"/>
    </row>
    <row r="53" spans="1:12" s="2" customFormat="1" ht="15" customHeight="1" x14ac:dyDescent="0.25">
      <c r="A53" s="80"/>
      <c r="B53" s="83"/>
      <c r="C53" s="85"/>
      <c r="D53" s="44" t="s">
        <v>250</v>
      </c>
      <c r="E53" s="42" t="s">
        <v>11</v>
      </c>
      <c r="F53" s="29">
        <v>0.81</v>
      </c>
      <c r="G53" s="88"/>
      <c r="H53" s="89"/>
      <c r="I53" s="92"/>
      <c r="J53" s="93"/>
      <c r="K53" s="94"/>
      <c r="L53" s="94"/>
    </row>
    <row r="54" spans="1:12" s="2" customFormat="1" ht="15" customHeight="1" x14ac:dyDescent="0.25">
      <c r="A54" s="80"/>
      <c r="B54" s="83"/>
      <c r="C54" s="85"/>
      <c r="D54" s="44" t="s">
        <v>251</v>
      </c>
      <c r="E54" s="42" t="s">
        <v>14</v>
      </c>
      <c r="F54" s="29">
        <v>0.06</v>
      </c>
      <c r="G54" s="88"/>
      <c r="H54" s="89"/>
      <c r="I54" s="92"/>
      <c r="J54" s="93"/>
      <c r="K54" s="94"/>
      <c r="L54" s="94"/>
    </row>
    <row r="55" spans="1:12" s="2" customFormat="1" ht="15" customHeight="1" x14ac:dyDescent="0.25">
      <c r="A55" s="81"/>
      <c r="B55" s="84"/>
      <c r="C55" s="85"/>
      <c r="D55" s="44" t="s">
        <v>260</v>
      </c>
      <c r="E55" s="45" t="s">
        <v>15</v>
      </c>
      <c r="F55" s="30">
        <v>1.1499999999999999</v>
      </c>
      <c r="G55" s="90"/>
      <c r="H55" s="91"/>
      <c r="I55" s="99"/>
      <c r="J55" s="93"/>
      <c r="K55" s="95"/>
      <c r="L55" s="94"/>
    </row>
    <row r="56" spans="1:12" s="2" customFormat="1" ht="15" customHeight="1" x14ac:dyDescent="0.25">
      <c r="A56" s="96" t="s">
        <v>59</v>
      </c>
      <c r="B56" s="97"/>
      <c r="C56" s="97"/>
      <c r="D56" s="97"/>
      <c r="E56" s="97"/>
      <c r="F56" s="97"/>
      <c r="G56" s="97"/>
      <c r="H56" s="97"/>
      <c r="I56" s="97"/>
      <c r="J56" s="97"/>
      <c r="K56" s="98"/>
      <c r="L56" s="9">
        <f>L6+((SUM(L9:L55))/9)</f>
        <v>161.66109911111107</v>
      </c>
    </row>
    <row r="57" spans="1:12" s="2" customFormat="1" ht="15" customHeight="1" x14ac:dyDescent="0.25">
      <c r="A57" s="96" t="s">
        <v>60</v>
      </c>
      <c r="B57" s="97"/>
      <c r="C57" s="97"/>
      <c r="D57" s="97"/>
      <c r="E57" s="97"/>
      <c r="F57" s="97"/>
      <c r="G57" s="97"/>
      <c r="H57" s="97"/>
      <c r="I57" s="97"/>
      <c r="J57" s="97"/>
      <c r="K57" s="98"/>
      <c r="L57" s="9">
        <f>SUM(L6:L55)/10</f>
        <v>40.0321572</v>
      </c>
    </row>
    <row r="58" spans="1:12" s="2" customFormat="1" ht="15" customHeight="1" x14ac:dyDescent="0.25">
      <c r="A58" s="96" t="s">
        <v>261</v>
      </c>
      <c r="B58" s="97"/>
      <c r="C58" s="97"/>
      <c r="D58" s="97"/>
      <c r="E58" s="97"/>
      <c r="F58" s="97"/>
      <c r="G58" s="97"/>
      <c r="H58" s="97"/>
      <c r="I58" s="97"/>
      <c r="J58" s="97"/>
      <c r="K58" s="98"/>
      <c r="L58" s="9">
        <f>180*L56</f>
        <v>29098.997839999993</v>
      </c>
    </row>
    <row r="59" spans="1:12" s="2" customFormat="1" ht="15" customHeight="1" x14ac:dyDescent="0.25">
      <c r="A59" s="96" t="s">
        <v>80</v>
      </c>
      <c r="B59" s="97"/>
      <c r="C59" s="97"/>
      <c r="D59" s="97"/>
      <c r="E59" s="97"/>
      <c r="F59" s="97"/>
      <c r="G59" s="97"/>
      <c r="H59" s="97"/>
      <c r="I59" s="97"/>
      <c r="J59" s="97"/>
      <c r="K59" s="98"/>
      <c r="L59" s="9">
        <f>150*L57</f>
        <v>6004.8235800000002</v>
      </c>
    </row>
    <row r="60" spans="1:12" s="2" customFormat="1" ht="20.100000000000001" customHeight="1" x14ac:dyDescent="0.25">
      <c r="A60" s="107" t="s">
        <v>74</v>
      </c>
      <c r="B60" s="108"/>
      <c r="C60" s="108"/>
      <c r="D60" s="108"/>
      <c r="E60" s="108"/>
      <c r="F60" s="108"/>
      <c r="G60" s="109"/>
      <c r="H60" s="109"/>
      <c r="I60" s="109"/>
      <c r="J60" s="109"/>
      <c r="K60" s="110"/>
      <c r="L60" s="6">
        <f>SUM(L58:L59)</f>
        <v>35103.821419999993</v>
      </c>
    </row>
    <row r="61" spans="1:12" s="2" customFormat="1" ht="5.0999999999999996" customHeight="1" x14ac:dyDescent="0.25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</row>
    <row r="62" spans="1:12" s="2" customFormat="1" ht="20.100000000000001" customHeight="1" x14ac:dyDescent="0.25">
      <c r="A62" s="111" t="s">
        <v>16</v>
      </c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3"/>
    </row>
    <row r="63" spans="1:12" s="2" customFormat="1" ht="35.1" customHeight="1" x14ac:dyDescent="0.25">
      <c r="A63" s="114" t="s">
        <v>275</v>
      </c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6"/>
    </row>
    <row r="64" spans="1:12" s="2" customFormat="1" ht="45" customHeight="1" x14ac:dyDescent="0.25">
      <c r="A64" s="117" t="s">
        <v>25</v>
      </c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9"/>
    </row>
    <row r="65" spans="1:12" s="2" customFormat="1" ht="54.95" customHeight="1" x14ac:dyDescent="0.25">
      <c r="A65" s="120" t="s">
        <v>75</v>
      </c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2"/>
    </row>
    <row r="66" spans="1:12" s="2" customFormat="1" ht="5.0999999999999996" customHeight="1" x14ac:dyDescent="0.25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</row>
    <row r="67" spans="1:12" s="2" customFormat="1" ht="20.100000000000001" customHeight="1" x14ac:dyDescent="0.25">
      <c r="A67" s="68" t="s">
        <v>240</v>
      </c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70"/>
    </row>
    <row r="68" spans="1:12" s="2" customFormat="1" ht="5.0999999999999996" customHeight="1" x14ac:dyDescent="0.25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</row>
    <row r="69" spans="1:12" s="3" customFormat="1" ht="24.95" customHeight="1" x14ac:dyDescent="0.25">
      <c r="A69" s="72" t="s">
        <v>272</v>
      </c>
      <c r="B69" s="73"/>
      <c r="C69" s="73"/>
      <c r="D69" s="73"/>
      <c r="E69" s="73"/>
      <c r="F69" s="73"/>
      <c r="G69" s="73"/>
      <c r="H69" s="73"/>
      <c r="I69" s="73"/>
      <c r="J69" s="73"/>
      <c r="K69" s="10" t="s">
        <v>65</v>
      </c>
      <c r="L69" s="10" t="s">
        <v>66</v>
      </c>
    </row>
    <row r="70" spans="1:12" s="3" customFormat="1" ht="15" customHeight="1" x14ac:dyDescent="0.25">
      <c r="A70" s="74"/>
      <c r="B70" s="75"/>
      <c r="C70" s="75"/>
      <c r="D70" s="75"/>
      <c r="E70" s="75"/>
      <c r="F70" s="75"/>
      <c r="G70" s="75"/>
      <c r="H70" s="75"/>
      <c r="I70" s="75"/>
      <c r="J70" s="75"/>
      <c r="K70" s="11">
        <v>0.22120000000000001</v>
      </c>
      <c r="L70" s="11">
        <v>0</v>
      </c>
    </row>
    <row r="71" spans="1:12" s="3" customFormat="1" ht="45" customHeight="1" x14ac:dyDescent="0.25">
      <c r="A71" s="39" t="s">
        <v>5</v>
      </c>
      <c r="B71" s="50" t="s">
        <v>271</v>
      </c>
      <c r="C71" s="102" t="s">
        <v>0</v>
      </c>
      <c r="D71" s="103"/>
      <c r="E71" s="50" t="s">
        <v>213</v>
      </c>
      <c r="F71" s="50" t="s">
        <v>78</v>
      </c>
      <c r="G71" s="50" t="s">
        <v>214</v>
      </c>
      <c r="H71" s="41" t="s">
        <v>78</v>
      </c>
      <c r="I71" s="50" t="s">
        <v>225</v>
      </c>
      <c r="J71" s="50" t="s">
        <v>224</v>
      </c>
      <c r="K71" s="50" t="s">
        <v>223</v>
      </c>
      <c r="L71" s="50" t="s">
        <v>226</v>
      </c>
    </row>
    <row r="72" spans="1:12" s="3" customFormat="1" ht="20.100000000000001" customHeight="1" x14ac:dyDescent="0.25">
      <c r="A72" s="104" t="s">
        <v>7</v>
      </c>
      <c r="B72" s="105"/>
      <c r="C72" s="105"/>
      <c r="D72" s="105"/>
      <c r="E72" s="105"/>
      <c r="F72" s="105"/>
      <c r="G72" s="105"/>
      <c r="H72" s="105"/>
      <c r="I72" s="105"/>
      <c r="J72" s="105"/>
      <c r="K72" s="106"/>
      <c r="L72" s="13">
        <f>SUM(L73:L98)</f>
        <v>4632.3901719999994</v>
      </c>
    </row>
    <row r="73" spans="1:12" s="2" customFormat="1" ht="24.95" customHeight="1" x14ac:dyDescent="0.25">
      <c r="A73" s="27">
        <v>1</v>
      </c>
      <c r="B73" s="17" t="s">
        <v>36</v>
      </c>
      <c r="C73" s="125" t="s">
        <v>97</v>
      </c>
      <c r="D73" s="126"/>
      <c r="E73" s="183">
        <v>1</v>
      </c>
      <c r="F73" s="48" t="s">
        <v>4</v>
      </c>
      <c r="G73" s="52">
        <f>E73</f>
        <v>1</v>
      </c>
      <c r="H73" s="26" t="s">
        <v>4</v>
      </c>
      <c r="I73" s="33">
        <v>252.71</v>
      </c>
      <c r="J73" s="18">
        <f>I73*K$70+I73</f>
        <v>308.60945200000003</v>
      </c>
      <c r="K73" s="49">
        <f>J73*G73</f>
        <v>308.60945200000003</v>
      </c>
      <c r="L73" s="49">
        <f>K73-(K73*L$70)</f>
        <v>308.60945200000003</v>
      </c>
    </row>
    <row r="74" spans="1:12" s="2" customFormat="1" ht="90" customHeight="1" x14ac:dyDescent="0.25">
      <c r="A74" s="27">
        <f>A73+1</f>
        <v>2</v>
      </c>
      <c r="B74" s="15" t="s">
        <v>276</v>
      </c>
      <c r="C74" s="127" t="s">
        <v>96</v>
      </c>
      <c r="D74" s="128"/>
      <c r="E74" s="184">
        <v>2</v>
      </c>
      <c r="F74" s="19" t="s">
        <v>4</v>
      </c>
      <c r="G74" s="52">
        <f t="shared" ref="G74:G98" si="11">E74</f>
        <v>2</v>
      </c>
      <c r="H74" s="26" t="s">
        <v>4</v>
      </c>
      <c r="I74" s="33">
        <v>51.9</v>
      </c>
      <c r="J74" s="18">
        <f t="shared" ref="J74:J98" si="12">I74*K$70+I74</f>
        <v>63.380279999999999</v>
      </c>
      <c r="K74" s="49">
        <f t="shared" ref="K74:K98" si="13">J74*G74</f>
        <v>126.76056</v>
      </c>
      <c r="L74" s="49">
        <f t="shared" ref="L74:L164" si="14">K74-(K74*L$70)</f>
        <v>126.76056</v>
      </c>
    </row>
    <row r="75" spans="1:12" s="2" customFormat="1" ht="90" customHeight="1" x14ac:dyDescent="0.25">
      <c r="A75" s="27">
        <f>A74+1</f>
        <v>3</v>
      </c>
      <c r="B75" s="15" t="s">
        <v>277</v>
      </c>
      <c r="C75" s="127" t="s">
        <v>138</v>
      </c>
      <c r="D75" s="128"/>
      <c r="E75" s="184">
        <v>2</v>
      </c>
      <c r="F75" s="19" t="s">
        <v>4</v>
      </c>
      <c r="G75" s="52">
        <f t="shared" si="11"/>
        <v>2</v>
      </c>
      <c r="H75" s="26" t="s">
        <v>4</v>
      </c>
      <c r="I75" s="33">
        <v>98.48</v>
      </c>
      <c r="J75" s="18">
        <f t="shared" si="12"/>
        <v>120.26377600000001</v>
      </c>
      <c r="K75" s="49">
        <f t="shared" si="13"/>
        <v>240.52755200000001</v>
      </c>
      <c r="L75" s="49">
        <f t="shared" si="14"/>
        <v>240.52755200000001</v>
      </c>
    </row>
    <row r="76" spans="1:12" s="2" customFormat="1" ht="24.95" customHeight="1" x14ac:dyDescent="0.25">
      <c r="A76" s="28">
        <f>A75+1</f>
        <v>4</v>
      </c>
      <c r="B76" s="15" t="s">
        <v>39</v>
      </c>
      <c r="C76" s="129" t="s">
        <v>95</v>
      </c>
      <c r="D76" s="130"/>
      <c r="E76" s="184">
        <v>1</v>
      </c>
      <c r="F76" s="19" t="s">
        <v>4</v>
      </c>
      <c r="G76" s="52">
        <f t="shared" si="11"/>
        <v>1</v>
      </c>
      <c r="H76" s="26" t="s">
        <v>4</v>
      </c>
      <c r="I76" s="33">
        <v>113.37</v>
      </c>
      <c r="J76" s="18">
        <f t="shared" si="12"/>
        <v>138.44744400000002</v>
      </c>
      <c r="K76" s="49">
        <f t="shared" si="13"/>
        <v>138.44744400000002</v>
      </c>
      <c r="L76" s="49">
        <f t="shared" si="14"/>
        <v>138.44744400000002</v>
      </c>
    </row>
    <row r="77" spans="1:12" s="2" customFormat="1" ht="24.95" customHeight="1" x14ac:dyDescent="0.25">
      <c r="A77" s="28">
        <f t="shared" ref="A77:A95" si="15">A76+1</f>
        <v>5</v>
      </c>
      <c r="B77" s="15" t="s">
        <v>40</v>
      </c>
      <c r="C77" s="123" t="s">
        <v>94</v>
      </c>
      <c r="D77" s="124"/>
      <c r="E77" s="184">
        <v>1</v>
      </c>
      <c r="F77" s="19" t="s">
        <v>4</v>
      </c>
      <c r="G77" s="52">
        <f t="shared" si="11"/>
        <v>1</v>
      </c>
      <c r="H77" s="26" t="s">
        <v>4</v>
      </c>
      <c r="I77" s="33">
        <v>76.31</v>
      </c>
      <c r="J77" s="18">
        <f t="shared" si="12"/>
        <v>93.189772000000005</v>
      </c>
      <c r="K77" s="49">
        <f t="shared" si="13"/>
        <v>93.189772000000005</v>
      </c>
      <c r="L77" s="49">
        <f t="shared" si="14"/>
        <v>93.189772000000005</v>
      </c>
    </row>
    <row r="78" spans="1:12" s="2" customFormat="1" ht="24.95" customHeight="1" x14ac:dyDescent="0.25">
      <c r="A78" s="28">
        <f>A77+1</f>
        <v>6</v>
      </c>
      <c r="B78" s="15" t="s">
        <v>126</v>
      </c>
      <c r="C78" s="123" t="s">
        <v>117</v>
      </c>
      <c r="D78" s="124"/>
      <c r="E78" s="184">
        <v>1</v>
      </c>
      <c r="F78" s="19" t="s">
        <v>4</v>
      </c>
      <c r="G78" s="52">
        <f t="shared" si="11"/>
        <v>1</v>
      </c>
      <c r="H78" s="26" t="s">
        <v>4</v>
      </c>
      <c r="I78" s="33">
        <v>1433.46</v>
      </c>
      <c r="J78" s="18">
        <f t="shared" si="12"/>
        <v>1750.5413520000002</v>
      </c>
      <c r="K78" s="49">
        <f t="shared" si="13"/>
        <v>1750.5413520000002</v>
      </c>
      <c r="L78" s="49">
        <f t="shared" si="14"/>
        <v>1750.5413520000002</v>
      </c>
    </row>
    <row r="79" spans="1:12" s="2" customFormat="1" ht="24.95" customHeight="1" x14ac:dyDescent="0.25">
      <c r="A79" s="28">
        <f>A78+1</f>
        <v>7</v>
      </c>
      <c r="B79" s="15" t="s">
        <v>127</v>
      </c>
      <c r="C79" s="123" t="s">
        <v>93</v>
      </c>
      <c r="D79" s="124"/>
      <c r="E79" s="184">
        <v>1</v>
      </c>
      <c r="F79" s="19" t="s">
        <v>4</v>
      </c>
      <c r="G79" s="52">
        <f t="shared" si="11"/>
        <v>1</v>
      </c>
      <c r="H79" s="26" t="s">
        <v>4</v>
      </c>
      <c r="I79" s="33">
        <v>93.41</v>
      </c>
      <c r="J79" s="18">
        <f t="shared" si="12"/>
        <v>114.072292</v>
      </c>
      <c r="K79" s="49">
        <f t="shared" si="13"/>
        <v>114.072292</v>
      </c>
      <c r="L79" s="49">
        <f t="shared" si="14"/>
        <v>114.072292</v>
      </c>
    </row>
    <row r="80" spans="1:12" s="2" customFormat="1" ht="90" customHeight="1" x14ac:dyDescent="0.25">
      <c r="A80" s="28">
        <f>A79+1</f>
        <v>8</v>
      </c>
      <c r="B80" s="15" t="s">
        <v>278</v>
      </c>
      <c r="C80" s="123" t="s">
        <v>99</v>
      </c>
      <c r="D80" s="124"/>
      <c r="E80" s="184">
        <v>2</v>
      </c>
      <c r="F80" s="19" t="s">
        <v>4</v>
      </c>
      <c r="G80" s="52">
        <f t="shared" si="11"/>
        <v>2</v>
      </c>
      <c r="H80" s="26" t="s">
        <v>4</v>
      </c>
      <c r="I80" s="33">
        <v>23.3</v>
      </c>
      <c r="J80" s="18">
        <f t="shared" si="12"/>
        <v>28.453960000000002</v>
      </c>
      <c r="K80" s="49">
        <f t="shared" si="13"/>
        <v>56.907920000000004</v>
      </c>
      <c r="L80" s="49">
        <f t="shared" si="14"/>
        <v>56.907920000000004</v>
      </c>
    </row>
    <row r="81" spans="1:12" s="2" customFormat="1" ht="24.95" customHeight="1" x14ac:dyDescent="0.25">
      <c r="A81" s="28">
        <f>A80+1</f>
        <v>9</v>
      </c>
      <c r="B81" s="15" t="s">
        <v>81</v>
      </c>
      <c r="C81" s="123" t="s">
        <v>98</v>
      </c>
      <c r="D81" s="124"/>
      <c r="E81" s="184">
        <v>1</v>
      </c>
      <c r="F81" s="19" t="s">
        <v>4</v>
      </c>
      <c r="G81" s="52">
        <f t="shared" si="11"/>
        <v>1</v>
      </c>
      <c r="H81" s="26" t="s">
        <v>4</v>
      </c>
      <c r="I81" s="33">
        <v>10.78</v>
      </c>
      <c r="J81" s="18">
        <f t="shared" si="12"/>
        <v>13.164535999999998</v>
      </c>
      <c r="K81" s="49">
        <f t="shared" si="13"/>
        <v>13.164535999999998</v>
      </c>
      <c r="L81" s="49">
        <f t="shared" si="14"/>
        <v>13.164535999999998</v>
      </c>
    </row>
    <row r="82" spans="1:12" s="2" customFormat="1" ht="24.95" customHeight="1" x14ac:dyDescent="0.25">
      <c r="A82" s="28">
        <f t="shared" si="15"/>
        <v>10</v>
      </c>
      <c r="B82" s="15" t="s">
        <v>82</v>
      </c>
      <c r="C82" s="123" t="s">
        <v>100</v>
      </c>
      <c r="D82" s="124"/>
      <c r="E82" s="184">
        <v>1</v>
      </c>
      <c r="F82" s="19" t="s">
        <v>4</v>
      </c>
      <c r="G82" s="52">
        <f t="shared" si="11"/>
        <v>1</v>
      </c>
      <c r="H82" s="26" t="s">
        <v>4</v>
      </c>
      <c r="I82" s="33">
        <v>55.8</v>
      </c>
      <c r="J82" s="18">
        <f t="shared" si="12"/>
        <v>68.142960000000002</v>
      </c>
      <c r="K82" s="49">
        <f t="shared" si="13"/>
        <v>68.142960000000002</v>
      </c>
      <c r="L82" s="49">
        <f t="shared" si="14"/>
        <v>68.142960000000002</v>
      </c>
    </row>
    <row r="83" spans="1:12" s="2" customFormat="1" ht="24.95" customHeight="1" x14ac:dyDescent="0.25">
      <c r="A83" s="28">
        <f t="shared" si="15"/>
        <v>11</v>
      </c>
      <c r="B83" s="15" t="s">
        <v>83</v>
      </c>
      <c r="C83" s="123" t="s">
        <v>101</v>
      </c>
      <c r="D83" s="124"/>
      <c r="E83" s="184">
        <v>1</v>
      </c>
      <c r="F83" s="19" t="s">
        <v>4</v>
      </c>
      <c r="G83" s="52">
        <f t="shared" si="11"/>
        <v>1</v>
      </c>
      <c r="H83" s="26" t="s">
        <v>4</v>
      </c>
      <c r="I83" s="33">
        <v>7.53</v>
      </c>
      <c r="J83" s="18">
        <f t="shared" si="12"/>
        <v>9.1956360000000004</v>
      </c>
      <c r="K83" s="49">
        <f t="shared" si="13"/>
        <v>9.1956360000000004</v>
      </c>
      <c r="L83" s="49">
        <f t="shared" si="14"/>
        <v>9.1956360000000004</v>
      </c>
    </row>
    <row r="84" spans="1:12" s="2" customFormat="1" ht="24.95" customHeight="1" x14ac:dyDescent="0.25">
      <c r="A84" s="28">
        <f>A83+1</f>
        <v>12</v>
      </c>
      <c r="B84" s="15" t="s">
        <v>84</v>
      </c>
      <c r="C84" s="123" t="s">
        <v>89</v>
      </c>
      <c r="D84" s="124"/>
      <c r="E84" s="184">
        <v>1</v>
      </c>
      <c r="F84" s="19" t="s">
        <v>4</v>
      </c>
      <c r="G84" s="52">
        <f t="shared" si="11"/>
        <v>1</v>
      </c>
      <c r="H84" s="26" t="s">
        <v>4</v>
      </c>
      <c r="I84" s="33">
        <v>159.63</v>
      </c>
      <c r="J84" s="18">
        <f t="shared" si="12"/>
        <v>194.940156</v>
      </c>
      <c r="K84" s="49">
        <f t="shared" si="13"/>
        <v>194.940156</v>
      </c>
      <c r="L84" s="49">
        <f t="shared" si="14"/>
        <v>194.940156</v>
      </c>
    </row>
    <row r="85" spans="1:12" s="2" customFormat="1" ht="24.95" customHeight="1" x14ac:dyDescent="0.25">
      <c r="A85" s="28">
        <f>A84+1</f>
        <v>13</v>
      </c>
      <c r="B85" s="15" t="s">
        <v>128</v>
      </c>
      <c r="C85" s="123" t="s">
        <v>92</v>
      </c>
      <c r="D85" s="124"/>
      <c r="E85" s="184">
        <v>1</v>
      </c>
      <c r="F85" s="19" t="s">
        <v>4</v>
      </c>
      <c r="G85" s="52">
        <f t="shared" si="11"/>
        <v>1</v>
      </c>
      <c r="H85" s="26" t="s">
        <v>4</v>
      </c>
      <c r="I85" s="33">
        <v>298.38</v>
      </c>
      <c r="J85" s="18">
        <f t="shared" si="12"/>
        <v>364.38165600000002</v>
      </c>
      <c r="K85" s="49">
        <f t="shared" si="13"/>
        <v>364.38165600000002</v>
      </c>
      <c r="L85" s="49">
        <f t="shared" si="14"/>
        <v>364.38165600000002</v>
      </c>
    </row>
    <row r="86" spans="1:12" s="2" customFormat="1" ht="24.95" customHeight="1" x14ac:dyDescent="0.25">
      <c r="A86" s="28">
        <f>A85+1</f>
        <v>14</v>
      </c>
      <c r="B86" s="15" t="s">
        <v>129</v>
      </c>
      <c r="C86" s="123" t="s">
        <v>130</v>
      </c>
      <c r="D86" s="124"/>
      <c r="E86" s="184">
        <v>1</v>
      </c>
      <c r="F86" s="19" t="s">
        <v>4</v>
      </c>
      <c r="G86" s="52">
        <f t="shared" si="11"/>
        <v>1</v>
      </c>
      <c r="H86" s="26" t="s">
        <v>4</v>
      </c>
      <c r="I86" s="33">
        <v>72.27</v>
      </c>
      <c r="J86" s="18">
        <f t="shared" si="12"/>
        <v>88.256124</v>
      </c>
      <c r="K86" s="49">
        <f t="shared" si="13"/>
        <v>88.256124</v>
      </c>
      <c r="L86" s="49">
        <f t="shared" si="14"/>
        <v>88.256124</v>
      </c>
    </row>
    <row r="87" spans="1:12" s="2" customFormat="1" ht="24.95" customHeight="1" x14ac:dyDescent="0.25">
      <c r="A87" s="28">
        <f>A86+1</f>
        <v>15</v>
      </c>
      <c r="B87" s="15" t="s">
        <v>131</v>
      </c>
      <c r="C87" s="123" t="s">
        <v>88</v>
      </c>
      <c r="D87" s="124"/>
      <c r="E87" s="184">
        <v>6</v>
      </c>
      <c r="F87" s="19" t="s">
        <v>4</v>
      </c>
      <c r="G87" s="52">
        <f t="shared" si="11"/>
        <v>6</v>
      </c>
      <c r="H87" s="26" t="s">
        <v>4</v>
      </c>
      <c r="I87" s="33">
        <v>35.82</v>
      </c>
      <c r="J87" s="18">
        <f t="shared" si="12"/>
        <v>43.743383999999999</v>
      </c>
      <c r="K87" s="49">
        <f t="shared" si="13"/>
        <v>262.46030400000001</v>
      </c>
      <c r="L87" s="49">
        <f t="shared" si="14"/>
        <v>262.46030400000001</v>
      </c>
    </row>
    <row r="88" spans="1:12" s="2" customFormat="1" ht="24.95" customHeight="1" x14ac:dyDescent="0.25">
      <c r="A88" s="28">
        <f t="shared" si="15"/>
        <v>16</v>
      </c>
      <c r="B88" s="15" t="s">
        <v>132</v>
      </c>
      <c r="C88" s="123" t="s">
        <v>87</v>
      </c>
      <c r="D88" s="124"/>
      <c r="E88" s="184">
        <v>1</v>
      </c>
      <c r="F88" s="19" t="s">
        <v>4</v>
      </c>
      <c r="G88" s="52">
        <f t="shared" si="11"/>
        <v>1</v>
      </c>
      <c r="H88" s="26" t="s">
        <v>4</v>
      </c>
      <c r="I88" s="33">
        <v>81.849999999999994</v>
      </c>
      <c r="J88" s="18">
        <f t="shared" si="12"/>
        <v>99.955219999999997</v>
      </c>
      <c r="K88" s="49">
        <f t="shared" si="13"/>
        <v>99.955219999999997</v>
      </c>
      <c r="L88" s="49">
        <f t="shared" si="14"/>
        <v>99.955219999999997</v>
      </c>
    </row>
    <row r="89" spans="1:12" s="2" customFormat="1" ht="24.95" customHeight="1" x14ac:dyDescent="0.25">
      <c r="A89" s="28">
        <f t="shared" si="15"/>
        <v>17</v>
      </c>
      <c r="B89" s="15" t="s">
        <v>133</v>
      </c>
      <c r="C89" s="123" t="s">
        <v>86</v>
      </c>
      <c r="D89" s="124"/>
      <c r="E89" s="184">
        <v>1</v>
      </c>
      <c r="F89" s="19" t="s">
        <v>4</v>
      </c>
      <c r="G89" s="52">
        <f t="shared" si="11"/>
        <v>1</v>
      </c>
      <c r="H89" s="26" t="s">
        <v>4</v>
      </c>
      <c r="I89" s="33">
        <v>77.2</v>
      </c>
      <c r="J89" s="18">
        <f t="shared" si="12"/>
        <v>94.27664</v>
      </c>
      <c r="K89" s="49">
        <f t="shared" si="13"/>
        <v>94.27664</v>
      </c>
      <c r="L89" s="49">
        <f t="shared" si="14"/>
        <v>94.27664</v>
      </c>
    </row>
    <row r="90" spans="1:12" s="2" customFormat="1" ht="24.95" customHeight="1" x14ac:dyDescent="0.25">
      <c r="A90" s="28">
        <f>A89+1</f>
        <v>18</v>
      </c>
      <c r="B90" s="15" t="s">
        <v>41</v>
      </c>
      <c r="C90" s="123" t="s">
        <v>91</v>
      </c>
      <c r="D90" s="124"/>
      <c r="E90" s="184">
        <v>6</v>
      </c>
      <c r="F90" s="19" t="s">
        <v>3</v>
      </c>
      <c r="G90" s="52">
        <f t="shared" si="11"/>
        <v>6</v>
      </c>
      <c r="H90" s="26" t="s">
        <v>3</v>
      </c>
      <c r="I90" s="33">
        <v>4.84</v>
      </c>
      <c r="J90" s="18">
        <f t="shared" si="12"/>
        <v>5.9106079999999999</v>
      </c>
      <c r="K90" s="49">
        <f t="shared" si="13"/>
        <v>35.463647999999999</v>
      </c>
      <c r="L90" s="49">
        <f t="shared" si="14"/>
        <v>35.463647999999999</v>
      </c>
    </row>
    <row r="91" spans="1:12" s="2" customFormat="1" ht="24.95" customHeight="1" x14ac:dyDescent="0.25">
      <c r="A91" s="28">
        <f>A90+1</f>
        <v>19</v>
      </c>
      <c r="B91" s="15" t="s">
        <v>118</v>
      </c>
      <c r="C91" s="123" t="s">
        <v>119</v>
      </c>
      <c r="D91" s="124"/>
      <c r="E91" s="184">
        <v>3</v>
      </c>
      <c r="F91" s="19" t="s">
        <v>3</v>
      </c>
      <c r="G91" s="52">
        <f t="shared" si="11"/>
        <v>3</v>
      </c>
      <c r="H91" s="26" t="s">
        <v>3</v>
      </c>
      <c r="I91" s="33">
        <v>15.04</v>
      </c>
      <c r="J91" s="18">
        <f t="shared" si="12"/>
        <v>18.366847999999997</v>
      </c>
      <c r="K91" s="49">
        <f t="shared" si="13"/>
        <v>55.100543999999992</v>
      </c>
      <c r="L91" s="49">
        <f t="shared" si="14"/>
        <v>55.100543999999992</v>
      </c>
    </row>
    <row r="92" spans="1:12" s="2" customFormat="1" ht="24.95" customHeight="1" x14ac:dyDescent="0.25">
      <c r="A92" s="28">
        <f t="shared" si="15"/>
        <v>20</v>
      </c>
      <c r="B92" s="15" t="s">
        <v>123</v>
      </c>
      <c r="C92" s="123" t="s">
        <v>122</v>
      </c>
      <c r="D92" s="124"/>
      <c r="E92" s="184">
        <v>3</v>
      </c>
      <c r="F92" s="19" t="s">
        <v>3</v>
      </c>
      <c r="G92" s="52">
        <f t="shared" si="11"/>
        <v>3</v>
      </c>
      <c r="H92" s="26" t="s">
        <v>3</v>
      </c>
      <c r="I92" s="33">
        <v>18.760000000000002</v>
      </c>
      <c r="J92" s="18">
        <f t="shared" si="12"/>
        <v>22.909712000000003</v>
      </c>
      <c r="K92" s="49">
        <f t="shared" si="13"/>
        <v>68.729136000000011</v>
      </c>
      <c r="L92" s="49">
        <f t="shared" si="14"/>
        <v>68.729136000000011</v>
      </c>
    </row>
    <row r="93" spans="1:12" s="2" customFormat="1" ht="24.95" customHeight="1" x14ac:dyDescent="0.25">
      <c r="A93" s="28">
        <f t="shared" si="15"/>
        <v>21</v>
      </c>
      <c r="B93" s="15" t="s">
        <v>124</v>
      </c>
      <c r="C93" s="123" t="s">
        <v>121</v>
      </c>
      <c r="D93" s="124"/>
      <c r="E93" s="184">
        <v>3</v>
      </c>
      <c r="F93" s="19" t="s">
        <v>3</v>
      </c>
      <c r="G93" s="52">
        <f t="shared" si="11"/>
        <v>3</v>
      </c>
      <c r="H93" s="26" t="s">
        <v>3</v>
      </c>
      <c r="I93" s="33">
        <v>24.58</v>
      </c>
      <c r="J93" s="18">
        <f t="shared" si="12"/>
        <v>30.017095999999999</v>
      </c>
      <c r="K93" s="49">
        <f t="shared" si="13"/>
        <v>90.051288</v>
      </c>
      <c r="L93" s="49">
        <f t="shared" si="14"/>
        <v>90.051288</v>
      </c>
    </row>
    <row r="94" spans="1:12" s="2" customFormat="1" ht="24.95" customHeight="1" x14ac:dyDescent="0.25">
      <c r="A94" s="28">
        <f t="shared" si="15"/>
        <v>22</v>
      </c>
      <c r="B94" s="15" t="s">
        <v>125</v>
      </c>
      <c r="C94" s="123" t="s">
        <v>120</v>
      </c>
      <c r="D94" s="124"/>
      <c r="E94" s="184">
        <v>3</v>
      </c>
      <c r="F94" s="19" t="s">
        <v>3</v>
      </c>
      <c r="G94" s="52">
        <f t="shared" si="11"/>
        <v>3</v>
      </c>
      <c r="H94" s="26" t="s">
        <v>3</v>
      </c>
      <c r="I94" s="33">
        <v>43.06</v>
      </c>
      <c r="J94" s="18">
        <f t="shared" si="12"/>
        <v>52.584872000000004</v>
      </c>
      <c r="K94" s="49">
        <f t="shared" si="13"/>
        <v>157.754616</v>
      </c>
      <c r="L94" s="49">
        <f t="shared" si="14"/>
        <v>157.754616</v>
      </c>
    </row>
    <row r="95" spans="1:12" s="2" customFormat="1" ht="24.95" customHeight="1" x14ac:dyDescent="0.25">
      <c r="A95" s="28">
        <f t="shared" si="15"/>
        <v>23</v>
      </c>
      <c r="B95" s="15" t="s">
        <v>134</v>
      </c>
      <c r="C95" s="123" t="s">
        <v>205</v>
      </c>
      <c r="D95" s="124"/>
      <c r="E95" s="184">
        <v>1</v>
      </c>
      <c r="F95" s="19" t="s">
        <v>3</v>
      </c>
      <c r="G95" s="52">
        <f t="shared" si="11"/>
        <v>1</v>
      </c>
      <c r="H95" s="26" t="s">
        <v>3</v>
      </c>
      <c r="I95" s="33">
        <v>14.54</v>
      </c>
      <c r="J95" s="18">
        <f t="shared" si="12"/>
        <v>17.756247999999999</v>
      </c>
      <c r="K95" s="49">
        <f t="shared" si="13"/>
        <v>17.756247999999999</v>
      </c>
      <c r="L95" s="49">
        <f t="shared" si="14"/>
        <v>17.756247999999999</v>
      </c>
    </row>
    <row r="96" spans="1:12" s="2" customFormat="1" ht="24.95" customHeight="1" x14ac:dyDescent="0.25">
      <c r="A96" s="28">
        <f>A95+1</f>
        <v>24</v>
      </c>
      <c r="B96" s="15" t="s">
        <v>136</v>
      </c>
      <c r="C96" s="123" t="s">
        <v>137</v>
      </c>
      <c r="D96" s="124"/>
      <c r="E96" s="184">
        <v>1</v>
      </c>
      <c r="F96" s="19" t="s">
        <v>4</v>
      </c>
      <c r="G96" s="52">
        <f t="shared" si="11"/>
        <v>1</v>
      </c>
      <c r="H96" s="26" t="s">
        <v>4</v>
      </c>
      <c r="I96" s="33">
        <v>26.29</v>
      </c>
      <c r="J96" s="18">
        <f t="shared" si="12"/>
        <v>32.105347999999999</v>
      </c>
      <c r="K96" s="49">
        <f t="shared" si="13"/>
        <v>32.105347999999999</v>
      </c>
      <c r="L96" s="49">
        <f t="shared" si="14"/>
        <v>32.105347999999999</v>
      </c>
    </row>
    <row r="97" spans="1:14" s="2" customFormat="1" ht="24.95" customHeight="1" x14ac:dyDescent="0.25">
      <c r="A97" s="28">
        <f>A96+1</f>
        <v>25</v>
      </c>
      <c r="B97" s="15" t="s">
        <v>42</v>
      </c>
      <c r="C97" s="123" t="s">
        <v>135</v>
      </c>
      <c r="D97" s="124"/>
      <c r="E97" s="184">
        <v>1</v>
      </c>
      <c r="F97" s="19" t="s">
        <v>4</v>
      </c>
      <c r="G97" s="52">
        <f t="shared" si="11"/>
        <v>1</v>
      </c>
      <c r="H97" s="26" t="s">
        <v>4</v>
      </c>
      <c r="I97" s="33">
        <v>49.2</v>
      </c>
      <c r="J97" s="18">
        <f t="shared" si="12"/>
        <v>60.083040000000004</v>
      </c>
      <c r="K97" s="49">
        <f t="shared" si="13"/>
        <v>60.083040000000004</v>
      </c>
      <c r="L97" s="49">
        <f t="shared" si="14"/>
        <v>60.083040000000004</v>
      </c>
    </row>
    <row r="98" spans="1:14" s="2" customFormat="1" ht="24.95" customHeight="1" x14ac:dyDescent="0.25">
      <c r="A98" s="28">
        <f>A97+1</f>
        <v>26</v>
      </c>
      <c r="B98" s="15" t="s">
        <v>43</v>
      </c>
      <c r="C98" s="123" t="s">
        <v>90</v>
      </c>
      <c r="D98" s="124"/>
      <c r="E98" s="184">
        <v>2</v>
      </c>
      <c r="F98" s="19" t="s">
        <v>4</v>
      </c>
      <c r="G98" s="52">
        <f t="shared" si="11"/>
        <v>2</v>
      </c>
      <c r="H98" s="26" t="s">
        <v>4</v>
      </c>
      <c r="I98" s="33">
        <v>37.47</v>
      </c>
      <c r="J98" s="18">
        <f t="shared" si="12"/>
        <v>45.758364</v>
      </c>
      <c r="K98" s="49">
        <f t="shared" si="13"/>
        <v>91.516728000000001</v>
      </c>
      <c r="L98" s="49">
        <f t="shared" si="14"/>
        <v>91.516728000000001</v>
      </c>
    </row>
    <row r="99" spans="1:14" s="2" customFormat="1" ht="20.100000000000001" customHeight="1" x14ac:dyDescent="0.25">
      <c r="A99" s="133" t="s">
        <v>8</v>
      </c>
      <c r="B99" s="134"/>
      <c r="C99" s="134"/>
      <c r="D99" s="134"/>
      <c r="E99" s="134"/>
      <c r="F99" s="134"/>
      <c r="G99" s="134"/>
      <c r="H99" s="134"/>
      <c r="I99" s="134"/>
      <c r="J99" s="134"/>
      <c r="K99" s="135"/>
      <c r="L99" s="64">
        <f>SUM(L100:L130)</f>
        <v>2962.9731360000001</v>
      </c>
    </row>
    <row r="100" spans="1:14" s="2" customFormat="1" ht="24.95" customHeight="1" x14ac:dyDescent="0.25">
      <c r="A100" s="28">
        <f>A98+1</f>
        <v>27</v>
      </c>
      <c r="B100" s="51" t="s">
        <v>44</v>
      </c>
      <c r="C100" s="123" t="s">
        <v>102</v>
      </c>
      <c r="D100" s="124"/>
      <c r="E100" s="56">
        <v>1</v>
      </c>
      <c r="F100" s="19" t="s">
        <v>4</v>
      </c>
      <c r="G100" s="56">
        <f>E100</f>
        <v>1</v>
      </c>
      <c r="H100" s="26" t="s">
        <v>4</v>
      </c>
      <c r="I100" s="33">
        <v>10.45</v>
      </c>
      <c r="J100" s="49">
        <f>I100*K$70+I100</f>
        <v>12.76154</v>
      </c>
      <c r="K100" s="49">
        <f t="shared" ref="K100:K130" si="16">J100*G100</f>
        <v>12.76154</v>
      </c>
      <c r="L100" s="49">
        <f t="shared" si="14"/>
        <v>12.76154</v>
      </c>
    </row>
    <row r="101" spans="1:14" s="2" customFormat="1" ht="24.95" customHeight="1" x14ac:dyDescent="0.25">
      <c r="A101" s="28">
        <f t="shared" ref="A101:A128" si="17">A100+1</f>
        <v>28</v>
      </c>
      <c r="B101" s="51" t="s">
        <v>44</v>
      </c>
      <c r="C101" s="123" t="s">
        <v>103</v>
      </c>
      <c r="D101" s="124"/>
      <c r="E101" s="56">
        <v>2</v>
      </c>
      <c r="F101" s="19" t="s">
        <v>4</v>
      </c>
      <c r="G101" s="56">
        <f t="shared" ref="G101:G130" si="18">E101</f>
        <v>2</v>
      </c>
      <c r="H101" s="26" t="s">
        <v>4</v>
      </c>
      <c r="I101" s="33">
        <v>10.45</v>
      </c>
      <c r="J101" s="49">
        <f t="shared" ref="J101:J130" si="19">I101*K$70+I101</f>
        <v>12.76154</v>
      </c>
      <c r="K101" s="49">
        <f t="shared" si="16"/>
        <v>25.52308</v>
      </c>
      <c r="L101" s="49">
        <f t="shared" si="14"/>
        <v>25.52308</v>
      </c>
    </row>
    <row r="102" spans="1:14" s="2" customFormat="1" ht="24.95" customHeight="1" x14ac:dyDescent="0.25">
      <c r="A102" s="28">
        <f t="shared" si="17"/>
        <v>29</v>
      </c>
      <c r="B102" s="51" t="s">
        <v>44</v>
      </c>
      <c r="C102" s="123" t="s">
        <v>104</v>
      </c>
      <c r="D102" s="124"/>
      <c r="E102" s="56">
        <v>2</v>
      </c>
      <c r="F102" s="19" t="s">
        <v>4</v>
      </c>
      <c r="G102" s="56">
        <f t="shared" si="18"/>
        <v>2</v>
      </c>
      <c r="H102" s="26" t="s">
        <v>4</v>
      </c>
      <c r="I102" s="33">
        <v>10.45</v>
      </c>
      <c r="J102" s="49">
        <f t="shared" si="19"/>
        <v>12.76154</v>
      </c>
      <c r="K102" s="49">
        <f t="shared" si="16"/>
        <v>25.52308</v>
      </c>
      <c r="L102" s="49">
        <f t="shared" si="14"/>
        <v>25.52308</v>
      </c>
    </row>
    <row r="103" spans="1:14" s="2" customFormat="1" ht="24.95" customHeight="1" x14ac:dyDescent="0.25">
      <c r="A103" s="28">
        <f t="shared" si="17"/>
        <v>30</v>
      </c>
      <c r="B103" s="51" t="s">
        <v>44</v>
      </c>
      <c r="C103" s="123" t="s">
        <v>105</v>
      </c>
      <c r="D103" s="124"/>
      <c r="E103" s="56">
        <v>1</v>
      </c>
      <c r="F103" s="19" t="s">
        <v>4</v>
      </c>
      <c r="G103" s="56">
        <f t="shared" si="18"/>
        <v>1</v>
      </c>
      <c r="H103" s="26" t="s">
        <v>4</v>
      </c>
      <c r="I103" s="33">
        <v>10.45</v>
      </c>
      <c r="J103" s="49">
        <f t="shared" si="19"/>
        <v>12.76154</v>
      </c>
      <c r="K103" s="49">
        <f t="shared" si="16"/>
        <v>12.76154</v>
      </c>
      <c r="L103" s="49">
        <f t="shared" si="14"/>
        <v>12.76154</v>
      </c>
    </row>
    <row r="104" spans="1:14" s="2" customFormat="1" ht="24.95" customHeight="1" x14ac:dyDescent="0.25">
      <c r="A104" s="28">
        <f>A103+1</f>
        <v>31</v>
      </c>
      <c r="B104" s="51" t="s">
        <v>45</v>
      </c>
      <c r="C104" s="131" t="s">
        <v>106</v>
      </c>
      <c r="D104" s="132"/>
      <c r="E104" s="56">
        <v>2</v>
      </c>
      <c r="F104" s="19" t="s">
        <v>4</v>
      </c>
      <c r="G104" s="56">
        <f t="shared" si="18"/>
        <v>2</v>
      </c>
      <c r="H104" s="26" t="s">
        <v>4</v>
      </c>
      <c r="I104" s="33">
        <v>59.92</v>
      </c>
      <c r="J104" s="49">
        <f t="shared" si="19"/>
        <v>73.174304000000006</v>
      </c>
      <c r="K104" s="49">
        <f t="shared" si="16"/>
        <v>146.34860800000001</v>
      </c>
      <c r="L104" s="49">
        <f t="shared" si="14"/>
        <v>146.34860800000001</v>
      </c>
    </row>
    <row r="105" spans="1:14" s="2" customFormat="1" ht="24.95" customHeight="1" x14ac:dyDescent="0.25">
      <c r="A105" s="28">
        <f>A104+1</f>
        <v>32</v>
      </c>
      <c r="B105" s="51" t="s">
        <v>45</v>
      </c>
      <c r="C105" s="131" t="s">
        <v>107</v>
      </c>
      <c r="D105" s="132"/>
      <c r="E105" s="56">
        <v>2</v>
      </c>
      <c r="F105" s="19" t="s">
        <v>4</v>
      </c>
      <c r="G105" s="56">
        <f t="shared" si="18"/>
        <v>2</v>
      </c>
      <c r="H105" s="26" t="s">
        <v>4</v>
      </c>
      <c r="I105" s="33">
        <v>59.92</v>
      </c>
      <c r="J105" s="49">
        <f t="shared" si="19"/>
        <v>73.174304000000006</v>
      </c>
      <c r="K105" s="49">
        <f t="shared" si="16"/>
        <v>146.34860800000001</v>
      </c>
      <c r="L105" s="49">
        <f t="shared" si="14"/>
        <v>146.34860800000001</v>
      </c>
    </row>
    <row r="106" spans="1:14" s="2" customFormat="1" ht="24.95" customHeight="1" x14ac:dyDescent="0.15">
      <c r="A106" s="28">
        <f t="shared" si="17"/>
        <v>33</v>
      </c>
      <c r="B106" s="51" t="s">
        <v>46</v>
      </c>
      <c r="C106" s="123" t="s">
        <v>108</v>
      </c>
      <c r="D106" s="124"/>
      <c r="E106" s="56">
        <v>1</v>
      </c>
      <c r="F106" s="19" t="s">
        <v>4</v>
      </c>
      <c r="G106" s="56">
        <f t="shared" si="18"/>
        <v>1</v>
      </c>
      <c r="H106" s="26" t="s">
        <v>4</v>
      </c>
      <c r="I106" s="33">
        <v>73.42</v>
      </c>
      <c r="J106" s="49">
        <f t="shared" si="19"/>
        <v>89.660504000000003</v>
      </c>
      <c r="K106" s="49">
        <f t="shared" si="16"/>
        <v>89.660504000000003</v>
      </c>
      <c r="L106" s="49">
        <f t="shared" si="14"/>
        <v>89.660504000000003</v>
      </c>
      <c r="N106" s="65">
        <v>37736.19</v>
      </c>
    </row>
    <row r="107" spans="1:14" s="2" customFormat="1" ht="24.95" customHeight="1" x14ac:dyDescent="0.25">
      <c r="A107" s="28">
        <f t="shared" si="17"/>
        <v>34</v>
      </c>
      <c r="B107" s="51" t="s">
        <v>47</v>
      </c>
      <c r="C107" s="123" t="s">
        <v>109</v>
      </c>
      <c r="D107" s="124"/>
      <c r="E107" s="56">
        <v>1</v>
      </c>
      <c r="F107" s="19" t="s">
        <v>4</v>
      </c>
      <c r="G107" s="56">
        <f t="shared" si="18"/>
        <v>1</v>
      </c>
      <c r="H107" s="26" t="s">
        <v>4</v>
      </c>
      <c r="I107" s="33">
        <v>87.69</v>
      </c>
      <c r="J107" s="49">
        <f t="shared" si="19"/>
        <v>107.087028</v>
      </c>
      <c r="K107" s="49">
        <f t="shared" si="16"/>
        <v>107.087028</v>
      </c>
      <c r="L107" s="49">
        <f t="shared" si="14"/>
        <v>107.087028</v>
      </c>
    </row>
    <row r="108" spans="1:14" s="2" customFormat="1" ht="24.95" customHeight="1" x14ac:dyDescent="0.25">
      <c r="A108" s="28">
        <f t="shared" si="17"/>
        <v>35</v>
      </c>
      <c r="B108" s="51" t="s">
        <v>141</v>
      </c>
      <c r="C108" s="123" t="s">
        <v>140</v>
      </c>
      <c r="D108" s="124"/>
      <c r="E108" s="56">
        <v>1</v>
      </c>
      <c r="F108" s="19" t="s">
        <v>4</v>
      </c>
      <c r="G108" s="56">
        <f t="shared" si="18"/>
        <v>1</v>
      </c>
      <c r="H108" s="26" t="s">
        <v>4</v>
      </c>
      <c r="I108" s="33">
        <v>160.97</v>
      </c>
      <c r="J108" s="49">
        <f t="shared" si="19"/>
        <v>196.57656399999999</v>
      </c>
      <c r="K108" s="49">
        <f t="shared" si="16"/>
        <v>196.57656399999999</v>
      </c>
      <c r="L108" s="49">
        <f t="shared" si="14"/>
        <v>196.57656399999999</v>
      </c>
    </row>
    <row r="109" spans="1:14" s="2" customFormat="1" ht="24.95" customHeight="1" x14ac:dyDescent="0.25">
      <c r="A109" s="28">
        <f t="shared" si="17"/>
        <v>36</v>
      </c>
      <c r="B109" s="51" t="s">
        <v>142</v>
      </c>
      <c r="C109" s="123" t="s">
        <v>139</v>
      </c>
      <c r="D109" s="124"/>
      <c r="E109" s="56">
        <v>1</v>
      </c>
      <c r="F109" s="19" t="s">
        <v>4</v>
      </c>
      <c r="G109" s="56">
        <f t="shared" si="18"/>
        <v>1</v>
      </c>
      <c r="H109" s="26" t="s">
        <v>4</v>
      </c>
      <c r="I109" s="33">
        <v>163.84</v>
      </c>
      <c r="J109" s="49">
        <f t="shared" si="19"/>
        <v>200.08140800000001</v>
      </c>
      <c r="K109" s="49">
        <f t="shared" si="16"/>
        <v>200.08140800000001</v>
      </c>
      <c r="L109" s="49">
        <f t="shared" si="14"/>
        <v>200.08140800000001</v>
      </c>
    </row>
    <row r="110" spans="1:14" s="2" customFormat="1" ht="24.95" customHeight="1" x14ac:dyDescent="0.25">
      <c r="A110" s="28">
        <f t="shared" si="17"/>
        <v>37</v>
      </c>
      <c r="B110" s="51" t="s">
        <v>143</v>
      </c>
      <c r="C110" s="123" t="s">
        <v>144</v>
      </c>
      <c r="D110" s="124"/>
      <c r="E110" s="56">
        <v>1</v>
      </c>
      <c r="F110" s="19" t="s">
        <v>4</v>
      </c>
      <c r="G110" s="56">
        <f t="shared" si="18"/>
        <v>1</v>
      </c>
      <c r="H110" s="26" t="s">
        <v>4</v>
      </c>
      <c r="I110" s="33">
        <v>52.31</v>
      </c>
      <c r="J110" s="49">
        <f t="shared" si="19"/>
        <v>63.880972</v>
      </c>
      <c r="K110" s="49">
        <f t="shared" si="16"/>
        <v>63.880972</v>
      </c>
      <c r="L110" s="49">
        <f t="shared" si="14"/>
        <v>63.880972</v>
      </c>
    </row>
    <row r="111" spans="1:14" s="2" customFormat="1" ht="24.95" customHeight="1" x14ac:dyDescent="0.25">
      <c r="A111" s="28">
        <f t="shared" si="17"/>
        <v>38</v>
      </c>
      <c r="B111" s="51" t="s">
        <v>145</v>
      </c>
      <c r="C111" s="123" t="s">
        <v>206</v>
      </c>
      <c r="D111" s="124"/>
      <c r="E111" s="56">
        <v>50</v>
      </c>
      <c r="F111" s="19" t="s">
        <v>3</v>
      </c>
      <c r="G111" s="56">
        <f t="shared" si="18"/>
        <v>50</v>
      </c>
      <c r="H111" s="26" t="s">
        <v>3</v>
      </c>
      <c r="I111" s="33">
        <v>2.66</v>
      </c>
      <c r="J111" s="49">
        <f t="shared" si="19"/>
        <v>3.2483919999999999</v>
      </c>
      <c r="K111" s="49">
        <f t="shared" si="16"/>
        <v>162.4196</v>
      </c>
      <c r="L111" s="49">
        <f t="shared" si="14"/>
        <v>162.4196</v>
      </c>
    </row>
    <row r="112" spans="1:14" s="2" customFormat="1" ht="24.95" customHeight="1" x14ac:dyDescent="0.25">
      <c r="A112" s="28">
        <f t="shared" si="17"/>
        <v>39</v>
      </c>
      <c r="B112" s="51" t="s">
        <v>148</v>
      </c>
      <c r="C112" s="123" t="s">
        <v>207</v>
      </c>
      <c r="D112" s="124"/>
      <c r="E112" s="56">
        <v>50</v>
      </c>
      <c r="F112" s="19" t="s">
        <v>3</v>
      </c>
      <c r="G112" s="56">
        <f t="shared" si="18"/>
        <v>50</v>
      </c>
      <c r="H112" s="26" t="s">
        <v>3</v>
      </c>
      <c r="I112" s="33">
        <v>3.69</v>
      </c>
      <c r="J112" s="49">
        <f t="shared" si="19"/>
        <v>4.5062280000000001</v>
      </c>
      <c r="K112" s="49">
        <f t="shared" si="16"/>
        <v>225.31139999999999</v>
      </c>
      <c r="L112" s="49">
        <f t="shared" si="14"/>
        <v>225.31139999999999</v>
      </c>
    </row>
    <row r="113" spans="1:12" s="2" customFormat="1" ht="24.95" customHeight="1" x14ac:dyDescent="0.25">
      <c r="A113" s="28">
        <f t="shared" si="17"/>
        <v>40</v>
      </c>
      <c r="B113" s="51" t="s">
        <v>149</v>
      </c>
      <c r="C113" s="123" t="s">
        <v>208</v>
      </c>
      <c r="D113" s="124"/>
      <c r="E113" s="56">
        <v>25</v>
      </c>
      <c r="F113" s="19" t="s">
        <v>3</v>
      </c>
      <c r="G113" s="56">
        <f t="shared" si="18"/>
        <v>25</v>
      </c>
      <c r="H113" s="26" t="s">
        <v>3</v>
      </c>
      <c r="I113" s="33">
        <v>5.29</v>
      </c>
      <c r="J113" s="49">
        <f t="shared" si="19"/>
        <v>6.4601480000000002</v>
      </c>
      <c r="K113" s="49">
        <f t="shared" si="16"/>
        <v>161.50370000000001</v>
      </c>
      <c r="L113" s="49">
        <f t="shared" si="14"/>
        <v>161.50370000000001</v>
      </c>
    </row>
    <row r="114" spans="1:12" s="2" customFormat="1" ht="24.95" customHeight="1" x14ac:dyDescent="0.25">
      <c r="A114" s="28">
        <f t="shared" si="17"/>
        <v>41</v>
      </c>
      <c r="B114" s="51" t="s">
        <v>150</v>
      </c>
      <c r="C114" s="123" t="s">
        <v>209</v>
      </c>
      <c r="D114" s="124"/>
      <c r="E114" s="56">
        <v>10</v>
      </c>
      <c r="F114" s="19" t="s">
        <v>3</v>
      </c>
      <c r="G114" s="56">
        <f t="shared" si="18"/>
        <v>10</v>
      </c>
      <c r="H114" s="26" t="s">
        <v>3</v>
      </c>
      <c r="I114" s="33">
        <v>7.22</v>
      </c>
      <c r="J114" s="49">
        <f t="shared" si="19"/>
        <v>8.8170640000000002</v>
      </c>
      <c r="K114" s="49">
        <f t="shared" si="16"/>
        <v>88.170640000000006</v>
      </c>
      <c r="L114" s="49">
        <f t="shared" si="14"/>
        <v>88.170640000000006</v>
      </c>
    </row>
    <row r="115" spans="1:12" s="2" customFormat="1" ht="24.95" customHeight="1" x14ac:dyDescent="0.25">
      <c r="A115" s="28">
        <f t="shared" si="17"/>
        <v>42</v>
      </c>
      <c r="B115" s="51" t="s">
        <v>146</v>
      </c>
      <c r="C115" s="123" t="s">
        <v>210</v>
      </c>
      <c r="D115" s="124"/>
      <c r="E115" s="56">
        <v>10</v>
      </c>
      <c r="F115" s="19" t="s">
        <v>3</v>
      </c>
      <c r="G115" s="56">
        <f t="shared" si="18"/>
        <v>10</v>
      </c>
      <c r="H115" s="26" t="s">
        <v>3</v>
      </c>
      <c r="I115" s="33">
        <v>11.57</v>
      </c>
      <c r="J115" s="49">
        <f t="shared" si="19"/>
        <v>14.129284</v>
      </c>
      <c r="K115" s="49">
        <f t="shared" si="16"/>
        <v>141.29284000000001</v>
      </c>
      <c r="L115" s="49">
        <f t="shared" si="14"/>
        <v>141.29284000000001</v>
      </c>
    </row>
    <row r="116" spans="1:12" s="2" customFormat="1" ht="24.95" customHeight="1" x14ac:dyDescent="0.25">
      <c r="A116" s="28">
        <f t="shared" si="17"/>
        <v>43</v>
      </c>
      <c r="B116" s="51" t="s">
        <v>147</v>
      </c>
      <c r="C116" s="123" t="s">
        <v>211</v>
      </c>
      <c r="D116" s="124"/>
      <c r="E116" s="56">
        <v>10</v>
      </c>
      <c r="F116" s="19" t="s">
        <v>3</v>
      </c>
      <c r="G116" s="56">
        <f t="shared" si="18"/>
        <v>10</v>
      </c>
      <c r="H116" s="26" t="s">
        <v>3</v>
      </c>
      <c r="I116" s="33">
        <v>17.75</v>
      </c>
      <c r="J116" s="49">
        <f t="shared" si="19"/>
        <v>21.676300000000001</v>
      </c>
      <c r="K116" s="49">
        <f t="shared" si="16"/>
        <v>216.76300000000001</v>
      </c>
      <c r="L116" s="49">
        <f t="shared" si="14"/>
        <v>216.76300000000001</v>
      </c>
    </row>
    <row r="117" spans="1:12" s="2" customFormat="1" ht="24.95" customHeight="1" x14ac:dyDescent="0.25">
      <c r="A117" s="28">
        <f t="shared" si="17"/>
        <v>44</v>
      </c>
      <c r="B117" s="51" t="s">
        <v>151</v>
      </c>
      <c r="C117" s="123" t="s">
        <v>112</v>
      </c>
      <c r="D117" s="124"/>
      <c r="E117" s="56">
        <v>2</v>
      </c>
      <c r="F117" s="19" t="s">
        <v>4</v>
      </c>
      <c r="G117" s="56">
        <f t="shared" si="18"/>
        <v>2</v>
      </c>
      <c r="H117" s="26" t="s">
        <v>4</v>
      </c>
      <c r="I117" s="33">
        <v>2.97</v>
      </c>
      <c r="J117" s="49">
        <f t="shared" si="19"/>
        <v>3.6269640000000001</v>
      </c>
      <c r="K117" s="49">
        <f t="shared" si="16"/>
        <v>7.2539280000000002</v>
      </c>
      <c r="L117" s="49">
        <f t="shared" si="14"/>
        <v>7.2539280000000002</v>
      </c>
    </row>
    <row r="118" spans="1:12" s="2" customFormat="1" ht="24.95" customHeight="1" x14ac:dyDescent="0.25">
      <c r="A118" s="28">
        <f t="shared" si="17"/>
        <v>45</v>
      </c>
      <c r="B118" s="51" t="s">
        <v>152</v>
      </c>
      <c r="C118" s="123" t="s">
        <v>111</v>
      </c>
      <c r="D118" s="124"/>
      <c r="E118" s="56">
        <v>2</v>
      </c>
      <c r="F118" s="19" t="s">
        <v>4</v>
      </c>
      <c r="G118" s="56">
        <f t="shared" si="18"/>
        <v>2</v>
      </c>
      <c r="H118" s="26" t="s">
        <v>4</v>
      </c>
      <c r="I118" s="33">
        <v>5.91</v>
      </c>
      <c r="J118" s="49">
        <f t="shared" si="19"/>
        <v>7.2172920000000005</v>
      </c>
      <c r="K118" s="49">
        <f t="shared" si="16"/>
        <v>14.434584000000001</v>
      </c>
      <c r="L118" s="49">
        <f t="shared" si="14"/>
        <v>14.434584000000001</v>
      </c>
    </row>
    <row r="119" spans="1:12" s="2" customFormat="1" ht="24.95" customHeight="1" x14ac:dyDescent="0.25">
      <c r="A119" s="28">
        <f t="shared" si="17"/>
        <v>46</v>
      </c>
      <c r="B119" s="51" t="s">
        <v>153</v>
      </c>
      <c r="C119" s="123" t="s">
        <v>116</v>
      </c>
      <c r="D119" s="124"/>
      <c r="E119" s="56">
        <v>2</v>
      </c>
      <c r="F119" s="19" t="s">
        <v>4</v>
      </c>
      <c r="G119" s="56">
        <f t="shared" si="18"/>
        <v>2</v>
      </c>
      <c r="H119" s="26" t="s">
        <v>4</v>
      </c>
      <c r="I119" s="33">
        <v>2.78</v>
      </c>
      <c r="J119" s="49">
        <f t="shared" si="19"/>
        <v>3.3949359999999995</v>
      </c>
      <c r="K119" s="49">
        <f t="shared" si="16"/>
        <v>6.789871999999999</v>
      </c>
      <c r="L119" s="49">
        <f t="shared" si="14"/>
        <v>6.789871999999999</v>
      </c>
    </row>
    <row r="120" spans="1:12" s="2" customFormat="1" ht="24.95" customHeight="1" x14ac:dyDescent="0.25">
      <c r="A120" s="28">
        <f t="shared" si="17"/>
        <v>47</v>
      </c>
      <c r="B120" s="51" t="s">
        <v>154</v>
      </c>
      <c r="C120" s="123" t="s">
        <v>110</v>
      </c>
      <c r="D120" s="124"/>
      <c r="E120" s="56">
        <v>2</v>
      </c>
      <c r="F120" s="19" t="s">
        <v>4</v>
      </c>
      <c r="G120" s="56">
        <f t="shared" si="18"/>
        <v>2</v>
      </c>
      <c r="H120" s="26" t="s">
        <v>4</v>
      </c>
      <c r="I120" s="33">
        <v>2.87</v>
      </c>
      <c r="J120" s="49">
        <f t="shared" si="19"/>
        <v>3.5048440000000003</v>
      </c>
      <c r="K120" s="49">
        <f t="shared" si="16"/>
        <v>7.0096880000000006</v>
      </c>
      <c r="L120" s="49">
        <f t="shared" si="14"/>
        <v>7.0096880000000006</v>
      </c>
    </row>
    <row r="121" spans="1:12" s="2" customFormat="1" ht="24.95" customHeight="1" x14ac:dyDescent="0.25">
      <c r="A121" s="28">
        <f t="shared" si="17"/>
        <v>48</v>
      </c>
      <c r="B121" s="51" t="s">
        <v>155</v>
      </c>
      <c r="C121" s="123" t="s">
        <v>114</v>
      </c>
      <c r="D121" s="124"/>
      <c r="E121" s="56">
        <v>2</v>
      </c>
      <c r="F121" s="19" t="s">
        <v>4</v>
      </c>
      <c r="G121" s="56">
        <f t="shared" si="18"/>
        <v>2</v>
      </c>
      <c r="H121" s="26" t="s">
        <v>4</v>
      </c>
      <c r="I121" s="33">
        <v>3.52</v>
      </c>
      <c r="J121" s="49">
        <f t="shared" si="19"/>
        <v>4.2986240000000002</v>
      </c>
      <c r="K121" s="49">
        <f t="shared" si="16"/>
        <v>8.5972480000000004</v>
      </c>
      <c r="L121" s="49">
        <f t="shared" si="14"/>
        <v>8.5972480000000004</v>
      </c>
    </row>
    <row r="122" spans="1:12" s="2" customFormat="1" ht="24.95" customHeight="1" x14ac:dyDescent="0.25">
      <c r="A122" s="28">
        <f t="shared" si="17"/>
        <v>49</v>
      </c>
      <c r="B122" s="51" t="s">
        <v>156</v>
      </c>
      <c r="C122" s="123" t="s">
        <v>115</v>
      </c>
      <c r="D122" s="124"/>
      <c r="E122" s="56">
        <v>2</v>
      </c>
      <c r="F122" s="19" t="s">
        <v>4</v>
      </c>
      <c r="G122" s="56">
        <f t="shared" si="18"/>
        <v>2</v>
      </c>
      <c r="H122" s="26" t="s">
        <v>4</v>
      </c>
      <c r="I122" s="33">
        <v>7.14</v>
      </c>
      <c r="J122" s="49">
        <f t="shared" si="19"/>
        <v>8.7193679999999993</v>
      </c>
      <c r="K122" s="49">
        <f t="shared" si="16"/>
        <v>17.438735999999999</v>
      </c>
      <c r="L122" s="49">
        <f t="shared" si="14"/>
        <v>17.438735999999999</v>
      </c>
    </row>
    <row r="123" spans="1:12" s="2" customFormat="1" ht="24.95" customHeight="1" x14ac:dyDescent="0.25">
      <c r="A123" s="28">
        <f t="shared" si="17"/>
        <v>50</v>
      </c>
      <c r="B123" s="51" t="s">
        <v>159</v>
      </c>
      <c r="C123" s="123" t="s">
        <v>160</v>
      </c>
      <c r="D123" s="124"/>
      <c r="E123" s="56">
        <v>4</v>
      </c>
      <c r="F123" s="19" t="s">
        <v>4</v>
      </c>
      <c r="G123" s="56">
        <f t="shared" si="18"/>
        <v>4</v>
      </c>
      <c r="H123" s="26" t="s">
        <v>4</v>
      </c>
      <c r="I123" s="33">
        <v>9.44</v>
      </c>
      <c r="J123" s="49">
        <f t="shared" si="19"/>
        <v>11.528127999999999</v>
      </c>
      <c r="K123" s="49">
        <f t="shared" si="16"/>
        <v>46.112511999999995</v>
      </c>
      <c r="L123" s="49">
        <f t="shared" si="14"/>
        <v>46.112511999999995</v>
      </c>
    </row>
    <row r="124" spans="1:12" s="2" customFormat="1" ht="24.95" customHeight="1" x14ac:dyDescent="0.25">
      <c r="A124" s="28">
        <f t="shared" si="17"/>
        <v>51</v>
      </c>
      <c r="B124" s="51" t="s">
        <v>162</v>
      </c>
      <c r="C124" s="123" t="s">
        <v>161</v>
      </c>
      <c r="D124" s="124"/>
      <c r="E124" s="56">
        <v>2</v>
      </c>
      <c r="F124" s="19" t="s">
        <v>4</v>
      </c>
      <c r="G124" s="56">
        <f t="shared" si="18"/>
        <v>2</v>
      </c>
      <c r="H124" s="26" t="s">
        <v>4</v>
      </c>
      <c r="I124" s="33">
        <v>12.08</v>
      </c>
      <c r="J124" s="49">
        <f t="shared" si="19"/>
        <v>14.752096</v>
      </c>
      <c r="K124" s="49">
        <f t="shared" si="16"/>
        <v>29.504192</v>
      </c>
      <c r="L124" s="49">
        <f t="shared" si="14"/>
        <v>29.504192</v>
      </c>
    </row>
    <row r="125" spans="1:12" s="2" customFormat="1" ht="24.95" customHeight="1" x14ac:dyDescent="0.25">
      <c r="A125" s="28">
        <f t="shared" si="17"/>
        <v>52</v>
      </c>
      <c r="B125" s="51" t="s">
        <v>157</v>
      </c>
      <c r="C125" s="123" t="s">
        <v>163</v>
      </c>
      <c r="D125" s="124"/>
      <c r="E125" s="56">
        <v>4</v>
      </c>
      <c r="F125" s="19" t="s">
        <v>4</v>
      </c>
      <c r="G125" s="56">
        <f t="shared" si="18"/>
        <v>4</v>
      </c>
      <c r="H125" s="26" t="s">
        <v>4</v>
      </c>
      <c r="I125" s="33">
        <v>8.3000000000000007</v>
      </c>
      <c r="J125" s="49">
        <f t="shared" si="19"/>
        <v>10.135960000000001</v>
      </c>
      <c r="K125" s="49">
        <f t="shared" si="16"/>
        <v>40.543840000000003</v>
      </c>
      <c r="L125" s="49">
        <f t="shared" si="14"/>
        <v>40.543840000000003</v>
      </c>
    </row>
    <row r="126" spans="1:12" s="2" customFormat="1" ht="24.95" customHeight="1" x14ac:dyDescent="0.25">
      <c r="A126" s="28">
        <f t="shared" si="17"/>
        <v>53</v>
      </c>
      <c r="B126" s="51" t="s">
        <v>158</v>
      </c>
      <c r="C126" s="123" t="s">
        <v>164</v>
      </c>
      <c r="D126" s="124"/>
      <c r="E126" s="56">
        <v>4</v>
      </c>
      <c r="F126" s="19" t="s">
        <v>4</v>
      </c>
      <c r="G126" s="56">
        <f t="shared" si="18"/>
        <v>4</v>
      </c>
      <c r="H126" s="26" t="s">
        <v>4</v>
      </c>
      <c r="I126" s="33">
        <v>10.81</v>
      </c>
      <c r="J126" s="49">
        <f t="shared" si="19"/>
        <v>13.201172</v>
      </c>
      <c r="K126" s="49">
        <f t="shared" si="16"/>
        <v>52.804687999999999</v>
      </c>
      <c r="L126" s="49">
        <f t="shared" si="14"/>
        <v>52.804687999999999</v>
      </c>
    </row>
    <row r="127" spans="1:12" s="2" customFormat="1" ht="24.95" customHeight="1" x14ac:dyDescent="0.25">
      <c r="A127" s="28">
        <f t="shared" si="17"/>
        <v>54</v>
      </c>
      <c r="B127" s="51" t="s">
        <v>48</v>
      </c>
      <c r="C127" s="123" t="s">
        <v>167</v>
      </c>
      <c r="D127" s="124"/>
      <c r="E127" s="56">
        <v>24</v>
      </c>
      <c r="F127" s="19" t="s">
        <v>4</v>
      </c>
      <c r="G127" s="56">
        <f t="shared" si="18"/>
        <v>24</v>
      </c>
      <c r="H127" s="26" t="s">
        <v>4</v>
      </c>
      <c r="I127" s="33">
        <v>10.19</v>
      </c>
      <c r="J127" s="49">
        <f t="shared" si="19"/>
        <v>12.444027999999999</v>
      </c>
      <c r="K127" s="49">
        <f t="shared" si="16"/>
        <v>298.65667199999996</v>
      </c>
      <c r="L127" s="49">
        <f t="shared" si="14"/>
        <v>298.65667199999996</v>
      </c>
    </row>
    <row r="128" spans="1:12" s="2" customFormat="1" ht="24.95" customHeight="1" x14ac:dyDescent="0.25">
      <c r="A128" s="28">
        <f t="shared" si="17"/>
        <v>55</v>
      </c>
      <c r="B128" s="51" t="s">
        <v>165</v>
      </c>
      <c r="C128" s="123" t="s">
        <v>166</v>
      </c>
      <c r="D128" s="124"/>
      <c r="E128" s="56">
        <v>12</v>
      </c>
      <c r="F128" s="19" t="s">
        <v>4</v>
      </c>
      <c r="G128" s="56">
        <f t="shared" si="18"/>
        <v>12</v>
      </c>
      <c r="H128" s="26" t="s">
        <v>4</v>
      </c>
      <c r="I128" s="33">
        <v>15.93</v>
      </c>
      <c r="J128" s="49">
        <f t="shared" si="19"/>
        <v>19.453716</v>
      </c>
      <c r="K128" s="49">
        <f t="shared" si="16"/>
        <v>233.444592</v>
      </c>
      <c r="L128" s="49">
        <f t="shared" si="14"/>
        <v>233.444592</v>
      </c>
    </row>
    <row r="129" spans="1:12" s="2" customFormat="1" ht="24.95" customHeight="1" x14ac:dyDescent="0.25">
      <c r="A129" s="28">
        <f>A128+1</f>
        <v>56</v>
      </c>
      <c r="B129" s="51" t="s">
        <v>49</v>
      </c>
      <c r="C129" s="123" t="s">
        <v>113</v>
      </c>
      <c r="D129" s="124"/>
      <c r="E129" s="56">
        <v>4</v>
      </c>
      <c r="F129" s="19" t="s">
        <v>4</v>
      </c>
      <c r="G129" s="56">
        <f t="shared" si="18"/>
        <v>4</v>
      </c>
      <c r="H129" s="26" t="s">
        <v>4</v>
      </c>
      <c r="I129" s="33">
        <v>21.92</v>
      </c>
      <c r="J129" s="49">
        <f t="shared" si="19"/>
        <v>26.768704000000003</v>
      </c>
      <c r="K129" s="49">
        <f t="shared" si="16"/>
        <v>107.07481600000001</v>
      </c>
      <c r="L129" s="49">
        <f t="shared" si="14"/>
        <v>107.07481600000001</v>
      </c>
    </row>
    <row r="130" spans="1:12" s="2" customFormat="1" ht="90" customHeight="1" x14ac:dyDescent="0.25">
      <c r="A130" s="28">
        <f>A129+1</f>
        <v>57</v>
      </c>
      <c r="B130" s="15" t="s">
        <v>279</v>
      </c>
      <c r="C130" s="123" t="s">
        <v>245</v>
      </c>
      <c r="D130" s="124"/>
      <c r="E130" s="56">
        <v>2</v>
      </c>
      <c r="F130" s="19" t="s">
        <v>4</v>
      </c>
      <c r="G130" s="56">
        <f t="shared" si="18"/>
        <v>2</v>
      </c>
      <c r="H130" s="26" t="s">
        <v>4</v>
      </c>
      <c r="I130" s="33">
        <v>29.19</v>
      </c>
      <c r="J130" s="49">
        <f t="shared" si="19"/>
        <v>35.646827999999999</v>
      </c>
      <c r="K130" s="49">
        <f t="shared" si="16"/>
        <v>71.293655999999999</v>
      </c>
      <c r="L130" s="49">
        <f t="shared" si="14"/>
        <v>71.293655999999999</v>
      </c>
    </row>
    <row r="131" spans="1:12" s="2" customFormat="1" ht="20.100000000000001" customHeight="1" x14ac:dyDescent="0.25">
      <c r="A131" s="133" t="s">
        <v>9</v>
      </c>
      <c r="B131" s="134"/>
      <c r="C131" s="134"/>
      <c r="D131" s="134"/>
      <c r="E131" s="134"/>
      <c r="F131" s="134"/>
      <c r="G131" s="134"/>
      <c r="H131" s="134"/>
      <c r="I131" s="134"/>
      <c r="J131" s="134"/>
      <c r="K131" s="135"/>
      <c r="L131" s="21">
        <f>SUM(L132:L161)</f>
        <v>5747.8118393882369</v>
      </c>
    </row>
    <row r="132" spans="1:12" s="2" customFormat="1" ht="24.95" customHeight="1" x14ac:dyDescent="0.25">
      <c r="A132" s="27">
        <f>A130+1</f>
        <v>58</v>
      </c>
      <c r="B132" s="22" t="s">
        <v>171</v>
      </c>
      <c r="C132" s="123" t="s">
        <v>172</v>
      </c>
      <c r="D132" s="124"/>
      <c r="E132" s="54">
        <v>180</v>
      </c>
      <c r="F132" s="34" t="s">
        <v>2</v>
      </c>
      <c r="G132" s="35">
        <f>E132/17</f>
        <v>10.588235294117647</v>
      </c>
      <c r="H132" s="44" t="s">
        <v>182</v>
      </c>
      <c r="I132" s="31">
        <v>23.66</v>
      </c>
      <c r="J132" s="18">
        <f>I132*K$70+I132</f>
        <v>28.893591999999998</v>
      </c>
      <c r="K132" s="18">
        <f t="shared" ref="K132:K161" si="20">J132*G132</f>
        <v>305.93215058823529</v>
      </c>
      <c r="L132" s="49">
        <f t="shared" si="14"/>
        <v>305.93215058823529</v>
      </c>
    </row>
    <row r="133" spans="1:12" s="2" customFormat="1" ht="24.95" customHeight="1" x14ac:dyDescent="0.25">
      <c r="A133" s="28">
        <f>A132+1</f>
        <v>59</v>
      </c>
      <c r="B133" s="51" t="s">
        <v>50</v>
      </c>
      <c r="C133" s="123" t="s">
        <v>173</v>
      </c>
      <c r="D133" s="124"/>
      <c r="E133" s="38">
        <v>90</v>
      </c>
      <c r="F133" s="36" t="s">
        <v>2</v>
      </c>
      <c r="G133" s="35">
        <f>E133/6</f>
        <v>15</v>
      </c>
      <c r="H133" s="44" t="s">
        <v>182</v>
      </c>
      <c r="I133" s="32">
        <v>10.050000000000001</v>
      </c>
      <c r="J133" s="18">
        <f t="shared" ref="J133:J161" si="21">I133*K$70+I133</f>
        <v>12.273060000000001</v>
      </c>
      <c r="K133" s="49">
        <f t="shared" si="20"/>
        <v>184.09590000000003</v>
      </c>
      <c r="L133" s="49">
        <f t="shared" si="14"/>
        <v>184.09590000000003</v>
      </c>
    </row>
    <row r="134" spans="1:12" s="2" customFormat="1" ht="24.95" customHeight="1" x14ac:dyDescent="0.25">
      <c r="A134" s="28">
        <f t="shared" ref="A134" si="22">A133+1</f>
        <v>60</v>
      </c>
      <c r="B134" s="51" t="s">
        <v>175</v>
      </c>
      <c r="C134" s="123" t="s">
        <v>174</v>
      </c>
      <c r="D134" s="124"/>
      <c r="E134" s="38">
        <v>34</v>
      </c>
      <c r="F134" s="36" t="s">
        <v>2</v>
      </c>
      <c r="G134" s="35">
        <f>E134/17</f>
        <v>2</v>
      </c>
      <c r="H134" s="44" t="s">
        <v>182</v>
      </c>
      <c r="I134" s="31">
        <v>36.58</v>
      </c>
      <c r="J134" s="18">
        <f t="shared" si="21"/>
        <v>44.671495999999998</v>
      </c>
      <c r="K134" s="49">
        <f t="shared" si="20"/>
        <v>89.342991999999995</v>
      </c>
      <c r="L134" s="49">
        <f t="shared" si="14"/>
        <v>89.342991999999995</v>
      </c>
    </row>
    <row r="135" spans="1:12" s="2" customFormat="1" ht="24.95" customHeight="1" x14ac:dyDescent="0.25">
      <c r="A135" s="28">
        <f>A134+1</f>
        <v>61</v>
      </c>
      <c r="B135" s="51" t="s">
        <v>176</v>
      </c>
      <c r="C135" s="127" t="s">
        <v>281</v>
      </c>
      <c r="D135" s="128"/>
      <c r="E135" s="55">
        <v>36</v>
      </c>
      <c r="F135" s="36" t="s">
        <v>2</v>
      </c>
      <c r="G135" s="35">
        <v>12</v>
      </c>
      <c r="H135" s="37" t="s">
        <v>181</v>
      </c>
      <c r="I135" s="32">
        <v>6.96</v>
      </c>
      <c r="J135" s="18">
        <f t="shared" si="21"/>
        <v>8.4995519999999996</v>
      </c>
      <c r="K135" s="49">
        <f t="shared" si="20"/>
        <v>101.99462399999999</v>
      </c>
      <c r="L135" s="49">
        <f t="shared" si="14"/>
        <v>101.99462399999999</v>
      </c>
    </row>
    <row r="136" spans="1:12" s="2" customFormat="1" ht="24.95" customHeight="1" x14ac:dyDescent="0.25">
      <c r="A136" s="20">
        <f>A135+1</f>
        <v>62</v>
      </c>
      <c r="B136" s="51" t="s">
        <v>51</v>
      </c>
      <c r="C136" s="123" t="s">
        <v>179</v>
      </c>
      <c r="D136" s="124"/>
      <c r="E136" s="38">
        <v>3</v>
      </c>
      <c r="F136" s="36" t="s">
        <v>2</v>
      </c>
      <c r="G136" s="38">
        <f>E136</f>
        <v>3</v>
      </c>
      <c r="H136" s="37" t="s">
        <v>2</v>
      </c>
      <c r="I136" s="32">
        <v>111.44</v>
      </c>
      <c r="J136" s="18">
        <f t="shared" si="21"/>
        <v>136.09052800000001</v>
      </c>
      <c r="K136" s="49">
        <f t="shared" si="20"/>
        <v>408.27158400000002</v>
      </c>
      <c r="L136" s="49">
        <f t="shared" si="14"/>
        <v>408.27158400000002</v>
      </c>
    </row>
    <row r="137" spans="1:12" s="2" customFormat="1" ht="24.95" customHeight="1" x14ac:dyDescent="0.25">
      <c r="A137" s="20">
        <f t="shared" ref="A137:A157" si="23">A136+1</f>
        <v>63</v>
      </c>
      <c r="B137" s="51" t="s">
        <v>194</v>
      </c>
      <c r="C137" s="123" t="s">
        <v>193</v>
      </c>
      <c r="D137" s="124"/>
      <c r="E137" s="38">
        <v>3</v>
      </c>
      <c r="F137" s="36" t="s">
        <v>2</v>
      </c>
      <c r="G137" s="38">
        <f t="shared" ref="G137:G145" si="24">E137</f>
        <v>3</v>
      </c>
      <c r="H137" s="37" t="s">
        <v>2</v>
      </c>
      <c r="I137" s="32">
        <v>117.49</v>
      </c>
      <c r="J137" s="18">
        <f t="shared" si="21"/>
        <v>143.47878800000001</v>
      </c>
      <c r="K137" s="49">
        <f t="shared" si="20"/>
        <v>430.43636400000003</v>
      </c>
      <c r="L137" s="49">
        <f t="shared" si="14"/>
        <v>430.43636400000003</v>
      </c>
    </row>
    <row r="138" spans="1:12" s="2" customFormat="1" ht="24.95" customHeight="1" x14ac:dyDescent="0.25">
      <c r="A138" s="20">
        <f t="shared" si="23"/>
        <v>64</v>
      </c>
      <c r="B138" s="51" t="s">
        <v>228</v>
      </c>
      <c r="C138" s="123" t="s">
        <v>227</v>
      </c>
      <c r="D138" s="124"/>
      <c r="E138" s="38">
        <v>3</v>
      </c>
      <c r="F138" s="36" t="s">
        <v>181</v>
      </c>
      <c r="G138" s="38">
        <f t="shared" si="24"/>
        <v>3</v>
      </c>
      <c r="H138" s="37" t="s">
        <v>181</v>
      </c>
      <c r="I138" s="32">
        <v>5</v>
      </c>
      <c r="J138" s="18">
        <f t="shared" si="21"/>
        <v>6.1059999999999999</v>
      </c>
      <c r="K138" s="49">
        <f t="shared" si="20"/>
        <v>18.317999999999998</v>
      </c>
      <c r="L138" s="49">
        <f t="shared" si="14"/>
        <v>18.317999999999998</v>
      </c>
    </row>
    <row r="139" spans="1:12" s="2" customFormat="1" ht="50.1" customHeight="1" x14ac:dyDescent="0.25">
      <c r="A139" s="20">
        <f>A138+1</f>
        <v>65</v>
      </c>
      <c r="B139" s="51" t="s">
        <v>177</v>
      </c>
      <c r="C139" s="123" t="s">
        <v>178</v>
      </c>
      <c r="D139" s="124"/>
      <c r="E139" s="38">
        <v>1</v>
      </c>
      <c r="F139" s="36" t="s">
        <v>4</v>
      </c>
      <c r="G139" s="38">
        <f t="shared" si="24"/>
        <v>1</v>
      </c>
      <c r="H139" s="37" t="s">
        <v>4</v>
      </c>
      <c r="I139" s="32">
        <v>206.12</v>
      </c>
      <c r="J139" s="18">
        <f t="shared" si="21"/>
        <v>251.71374400000002</v>
      </c>
      <c r="K139" s="49">
        <f t="shared" si="20"/>
        <v>251.71374400000002</v>
      </c>
      <c r="L139" s="49">
        <f t="shared" si="14"/>
        <v>251.71374400000002</v>
      </c>
    </row>
    <row r="140" spans="1:12" s="2" customFormat="1" ht="24.95" customHeight="1" x14ac:dyDescent="0.25">
      <c r="A140" s="20">
        <f>A139+1</f>
        <v>66</v>
      </c>
      <c r="B140" s="51" t="s">
        <v>52</v>
      </c>
      <c r="C140" s="123" t="s">
        <v>180</v>
      </c>
      <c r="D140" s="124"/>
      <c r="E140" s="38">
        <v>6</v>
      </c>
      <c r="F140" s="36" t="s">
        <v>4</v>
      </c>
      <c r="G140" s="38">
        <f t="shared" si="24"/>
        <v>6</v>
      </c>
      <c r="H140" s="37" t="s">
        <v>4</v>
      </c>
      <c r="I140" s="32">
        <v>21.21</v>
      </c>
      <c r="J140" s="18">
        <f t="shared" si="21"/>
        <v>25.901652000000002</v>
      </c>
      <c r="K140" s="49">
        <f t="shared" si="20"/>
        <v>155.40991200000002</v>
      </c>
      <c r="L140" s="49">
        <f t="shared" si="14"/>
        <v>155.40991200000002</v>
      </c>
    </row>
    <row r="141" spans="1:12" s="2" customFormat="1" ht="24.95" customHeight="1" x14ac:dyDescent="0.25">
      <c r="A141" s="20">
        <f t="shared" si="23"/>
        <v>67</v>
      </c>
      <c r="B141" s="51" t="s">
        <v>53</v>
      </c>
      <c r="C141" s="123" t="s">
        <v>195</v>
      </c>
      <c r="D141" s="124"/>
      <c r="E141" s="38">
        <v>2</v>
      </c>
      <c r="F141" s="36" t="s">
        <v>6</v>
      </c>
      <c r="G141" s="38">
        <f t="shared" si="24"/>
        <v>2</v>
      </c>
      <c r="H141" s="37" t="s">
        <v>6</v>
      </c>
      <c r="I141" s="32">
        <v>65.94</v>
      </c>
      <c r="J141" s="18">
        <f t="shared" si="21"/>
        <v>80.525927999999993</v>
      </c>
      <c r="K141" s="49">
        <f t="shared" si="20"/>
        <v>161.05185599999999</v>
      </c>
      <c r="L141" s="49">
        <f t="shared" si="14"/>
        <v>161.05185599999999</v>
      </c>
    </row>
    <row r="142" spans="1:12" s="2" customFormat="1" ht="24.95" customHeight="1" x14ac:dyDescent="0.25">
      <c r="A142" s="20">
        <f t="shared" si="23"/>
        <v>68</v>
      </c>
      <c r="B142" s="51" t="s">
        <v>197</v>
      </c>
      <c r="C142" s="123" t="s">
        <v>196</v>
      </c>
      <c r="D142" s="124"/>
      <c r="E142" s="38">
        <v>2</v>
      </c>
      <c r="F142" s="36" t="s">
        <v>6</v>
      </c>
      <c r="G142" s="38">
        <f t="shared" si="24"/>
        <v>2</v>
      </c>
      <c r="H142" s="37" t="s">
        <v>6</v>
      </c>
      <c r="I142" s="32">
        <v>58.9</v>
      </c>
      <c r="J142" s="18">
        <f t="shared" si="21"/>
        <v>71.92868</v>
      </c>
      <c r="K142" s="49">
        <f t="shared" si="20"/>
        <v>143.85736</v>
      </c>
      <c r="L142" s="49">
        <f t="shared" si="14"/>
        <v>143.85736</v>
      </c>
    </row>
    <row r="143" spans="1:12" s="2" customFormat="1" ht="24.95" customHeight="1" x14ac:dyDescent="0.25">
      <c r="A143" s="20">
        <f>A142+1</f>
        <v>69</v>
      </c>
      <c r="B143" s="51" t="s">
        <v>282</v>
      </c>
      <c r="C143" s="123" t="s">
        <v>283</v>
      </c>
      <c r="D143" s="124"/>
      <c r="E143" s="38">
        <v>50</v>
      </c>
      <c r="F143" s="36" t="s">
        <v>181</v>
      </c>
      <c r="G143" s="38">
        <f t="shared" si="24"/>
        <v>50</v>
      </c>
      <c r="H143" s="37" t="s">
        <v>181</v>
      </c>
      <c r="I143" s="32">
        <v>0.69</v>
      </c>
      <c r="J143" s="18">
        <f t="shared" si="21"/>
        <v>0.84262799999999993</v>
      </c>
      <c r="K143" s="49">
        <f t="shared" si="20"/>
        <v>42.131399999999999</v>
      </c>
      <c r="L143" s="49">
        <f t="shared" si="14"/>
        <v>42.131399999999999</v>
      </c>
    </row>
    <row r="144" spans="1:12" s="2" customFormat="1" ht="24.95" customHeight="1" x14ac:dyDescent="0.25">
      <c r="A144" s="20">
        <f t="shared" si="23"/>
        <v>70</v>
      </c>
      <c r="B144" s="51" t="s">
        <v>54</v>
      </c>
      <c r="C144" s="123" t="s">
        <v>284</v>
      </c>
      <c r="D144" s="124"/>
      <c r="E144" s="38">
        <v>40</v>
      </c>
      <c r="F144" s="36" t="s">
        <v>181</v>
      </c>
      <c r="G144" s="38">
        <f t="shared" si="24"/>
        <v>40</v>
      </c>
      <c r="H144" s="37" t="s">
        <v>181</v>
      </c>
      <c r="I144" s="33">
        <v>1</v>
      </c>
      <c r="J144" s="18">
        <f t="shared" si="21"/>
        <v>1.2212000000000001</v>
      </c>
      <c r="K144" s="49">
        <f t="shared" si="20"/>
        <v>48.847999999999999</v>
      </c>
      <c r="L144" s="49">
        <f t="shared" si="14"/>
        <v>48.847999999999999</v>
      </c>
    </row>
    <row r="145" spans="1:12" s="2" customFormat="1" ht="24.95" customHeight="1" x14ac:dyDescent="0.25">
      <c r="A145" s="20">
        <f t="shared" si="23"/>
        <v>71</v>
      </c>
      <c r="B145" s="51" t="s">
        <v>55</v>
      </c>
      <c r="C145" s="123" t="s">
        <v>218</v>
      </c>
      <c r="D145" s="124"/>
      <c r="E145" s="38">
        <v>0.5</v>
      </c>
      <c r="F145" s="36" t="s">
        <v>217</v>
      </c>
      <c r="G145" s="38">
        <f t="shared" si="24"/>
        <v>0.5</v>
      </c>
      <c r="H145" s="43" t="s">
        <v>217</v>
      </c>
      <c r="I145" s="32">
        <v>150</v>
      </c>
      <c r="J145" s="18">
        <f t="shared" si="21"/>
        <v>183.18</v>
      </c>
      <c r="K145" s="49">
        <f t="shared" si="20"/>
        <v>91.59</v>
      </c>
      <c r="L145" s="49">
        <f t="shared" si="14"/>
        <v>91.59</v>
      </c>
    </row>
    <row r="146" spans="1:12" s="2" customFormat="1" ht="24.95" customHeight="1" x14ac:dyDescent="0.25">
      <c r="A146" s="20">
        <f t="shared" si="23"/>
        <v>72</v>
      </c>
      <c r="B146" s="66" t="s">
        <v>56</v>
      </c>
      <c r="C146" s="123" t="s">
        <v>237</v>
      </c>
      <c r="D146" s="124"/>
      <c r="E146" s="38">
        <v>15</v>
      </c>
      <c r="F146" s="36" t="s">
        <v>2</v>
      </c>
      <c r="G146" s="38">
        <f>E146/0.2</f>
        <v>75</v>
      </c>
      <c r="H146" s="37" t="s">
        <v>181</v>
      </c>
      <c r="I146" s="32">
        <v>1.69</v>
      </c>
      <c r="J146" s="67">
        <f t="shared" si="21"/>
        <v>2.063828</v>
      </c>
      <c r="K146" s="67">
        <f t="shared" si="20"/>
        <v>154.78710000000001</v>
      </c>
      <c r="L146" s="67">
        <f t="shared" si="14"/>
        <v>154.78710000000001</v>
      </c>
    </row>
    <row r="147" spans="1:12" s="2" customFormat="1" ht="24.95" customHeight="1" x14ac:dyDescent="0.25">
      <c r="A147" s="20">
        <f t="shared" si="23"/>
        <v>73</v>
      </c>
      <c r="B147" s="66" t="s">
        <v>57</v>
      </c>
      <c r="C147" s="123" t="s">
        <v>238</v>
      </c>
      <c r="D147" s="124"/>
      <c r="E147" s="38">
        <v>6</v>
      </c>
      <c r="F147" s="36" t="s">
        <v>2</v>
      </c>
      <c r="G147" s="38">
        <f>E147/3</f>
        <v>2</v>
      </c>
      <c r="H147" s="37" t="s">
        <v>181</v>
      </c>
      <c r="I147" s="32">
        <v>3.22</v>
      </c>
      <c r="J147" s="67">
        <f t="shared" si="21"/>
        <v>3.9322640000000004</v>
      </c>
      <c r="K147" s="67">
        <f t="shared" si="20"/>
        <v>7.8645280000000009</v>
      </c>
      <c r="L147" s="67">
        <f t="shared" si="14"/>
        <v>7.8645280000000009</v>
      </c>
    </row>
    <row r="148" spans="1:12" s="2" customFormat="1" ht="24.95" customHeight="1" x14ac:dyDescent="0.25">
      <c r="A148" s="20">
        <f>A147+1</f>
        <v>74</v>
      </c>
      <c r="B148" s="51" t="s">
        <v>58</v>
      </c>
      <c r="C148" s="123" t="s">
        <v>184</v>
      </c>
      <c r="D148" s="124"/>
      <c r="E148" s="38">
        <v>3.6</v>
      </c>
      <c r="F148" s="36" t="s">
        <v>2</v>
      </c>
      <c r="G148" s="38">
        <f>E148</f>
        <v>3.6</v>
      </c>
      <c r="H148" s="37" t="s">
        <v>2</v>
      </c>
      <c r="I148" s="32">
        <v>77.650000000000006</v>
      </c>
      <c r="J148" s="18">
        <f t="shared" si="21"/>
        <v>94.826180000000008</v>
      </c>
      <c r="K148" s="49">
        <f t="shared" si="20"/>
        <v>341.37424800000002</v>
      </c>
      <c r="L148" s="49">
        <f t="shared" si="14"/>
        <v>341.37424800000002</v>
      </c>
    </row>
    <row r="149" spans="1:12" s="2" customFormat="1" ht="24.95" customHeight="1" x14ac:dyDescent="0.25">
      <c r="A149" s="20">
        <f t="shared" si="23"/>
        <v>75</v>
      </c>
      <c r="B149" s="51" t="s">
        <v>188</v>
      </c>
      <c r="C149" s="123" t="s">
        <v>186</v>
      </c>
      <c r="D149" s="124"/>
      <c r="E149" s="38">
        <v>3.6</v>
      </c>
      <c r="F149" s="36" t="s">
        <v>2</v>
      </c>
      <c r="G149" s="38">
        <f t="shared" ref="G149:G156" si="25">E149</f>
        <v>3.6</v>
      </c>
      <c r="H149" s="37" t="s">
        <v>2</v>
      </c>
      <c r="I149" s="32">
        <v>24.2</v>
      </c>
      <c r="J149" s="18">
        <f t="shared" si="21"/>
        <v>29.553039999999999</v>
      </c>
      <c r="K149" s="49">
        <f t="shared" si="20"/>
        <v>106.390944</v>
      </c>
      <c r="L149" s="49">
        <f t="shared" si="14"/>
        <v>106.390944</v>
      </c>
    </row>
    <row r="150" spans="1:12" s="2" customFormat="1" ht="24.95" customHeight="1" x14ac:dyDescent="0.25">
      <c r="A150" s="20">
        <f t="shared" si="23"/>
        <v>76</v>
      </c>
      <c r="B150" s="51" t="s">
        <v>183</v>
      </c>
      <c r="C150" s="123" t="s">
        <v>185</v>
      </c>
      <c r="D150" s="124"/>
      <c r="E150" s="38">
        <v>3.6</v>
      </c>
      <c r="F150" s="36" t="s">
        <v>2</v>
      </c>
      <c r="G150" s="38">
        <f t="shared" si="25"/>
        <v>3.6</v>
      </c>
      <c r="H150" s="37" t="s">
        <v>2</v>
      </c>
      <c r="I150" s="32">
        <v>65.75</v>
      </c>
      <c r="J150" s="18">
        <f t="shared" si="21"/>
        <v>80.293900000000008</v>
      </c>
      <c r="K150" s="49">
        <f t="shared" si="20"/>
        <v>289.05804000000006</v>
      </c>
      <c r="L150" s="49">
        <f t="shared" si="14"/>
        <v>289.05804000000006</v>
      </c>
    </row>
    <row r="151" spans="1:12" s="2" customFormat="1" ht="24.95" customHeight="1" x14ac:dyDescent="0.25">
      <c r="A151" s="20">
        <f t="shared" si="23"/>
        <v>77</v>
      </c>
      <c r="B151" s="51" t="s">
        <v>189</v>
      </c>
      <c r="C151" s="123" t="s">
        <v>187</v>
      </c>
      <c r="D151" s="124"/>
      <c r="E151" s="38">
        <v>3.6</v>
      </c>
      <c r="F151" s="36" t="s">
        <v>2</v>
      </c>
      <c r="G151" s="38">
        <f t="shared" si="25"/>
        <v>3.6</v>
      </c>
      <c r="H151" s="37" t="s">
        <v>2</v>
      </c>
      <c r="I151" s="32">
        <v>21.25</v>
      </c>
      <c r="J151" s="18">
        <f t="shared" si="21"/>
        <v>25.950499999999998</v>
      </c>
      <c r="K151" s="49">
        <f t="shared" si="20"/>
        <v>93.42179999999999</v>
      </c>
      <c r="L151" s="49">
        <f t="shared" si="14"/>
        <v>93.42179999999999</v>
      </c>
    </row>
    <row r="152" spans="1:12" s="2" customFormat="1" ht="24.95" customHeight="1" x14ac:dyDescent="0.25">
      <c r="A152" s="20">
        <f t="shared" si="23"/>
        <v>78</v>
      </c>
      <c r="B152" s="51" t="s">
        <v>190</v>
      </c>
      <c r="C152" s="123" t="s">
        <v>191</v>
      </c>
      <c r="D152" s="124"/>
      <c r="E152" s="38">
        <v>2</v>
      </c>
      <c r="F152" s="36" t="s">
        <v>2</v>
      </c>
      <c r="G152" s="38">
        <f t="shared" si="25"/>
        <v>2</v>
      </c>
      <c r="H152" s="37" t="s">
        <v>2</v>
      </c>
      <c r="I152" s="32">
        <v>178.18</v>
      </c>
      <c r="J152" s="18">
        <f t="shared" si="21"/>
        <v>217.59341600000002</v>
      </c>
      <c r="K152" s="49">
        <f t="shared" si="20"/>
        <v>435.18683200000004</v>
      </c>
      <c r="L152" s="49">
        <f t="shared" si="14"/>
        <v>435.18683200000004</v>
      </c>
    </row>
    <row r="153" spans="1:12" s="2" customFormat="1" ht="24.95" customHeight="1" x14ac:dyDescent="0.25">
      <c r="A153" s="20">
        <f t="shared" si="23"/>
        <v>79</v>
      </c>
      <c r="B153" s="51" t="s">
        <v>192</v>
      </c>
      <c r="C153" s="123" t="s">
        <v>212</v>
      </c>
      <c r="D153" s="124"/>
      <c r="E153" s="38">
        <v>2</v>
      </c>
      <c r="F153" s="36" t="s">
        <v>2</v>
      </c>
      <c r="G153" s="38">
        <f t="shared" si="25"/>
        <v>2</v>
      </c>
      <c r="H153" s="37" t="s">
        <v>2</v>
      </c>
      <c r="I153" s="32">
        <v>377.73</v>
      </c>
      <c r="J153" s="18">
        <f t="shared" si="21"/>
        <v>461.28387600000002</v>
      </c>
      <c r="K153" s="49">
        <f t="shared" si="20"/>
        <v>922.56775200000004</v>
      </c>
      <c r="L153" s="49">
        <f t="shared" si="14"/>
        <v>922.56775200000004</v>
      </c>
    </row>
    <row r="154" spans="1:12" s="2" customFormat="1" ht="24.95" customHeight="1" x14ac:dyDescent="0.25">
      <c r="A154" s="20">
        <f t="shared" si="23"/>
        <v>80</v>
      </c>
      <c r="B154" s="51" t="s">
        <v>201</v>
      </c>
      <c r="C154" s="123" t="s">
        <v>200</v>
      </c>
      <c r="D154" s="124"/>
      <c r="E154" s="38">
        <v>6</v>
      </c>
      <c r="F154" s="36" t="s">
        <v>4</v>
      </c>
      <c r="G154" s="38">
        <f t="shared" si="25"/>
        <v>6</v>
      </c>
      <c r="H154" s="37" t="s">
        <v>4</v>
      </c>
      <c r="I154" s="32">
        <v>21.63</v>
      </c>
      <c r="J154" s="18">
        <f t="shared" si="21"/>
        <v>26.414555999999997</v>
      </c>
      <c r="K154" s="49">
        <f t="shared" si="20"/>
        <v>158.48733599999997</v>
      </c>
      <c r="L154" s="49">
        <f t="shared" si="14"/>
        <v>158.48733599999997</v>
      </c>
    </row>
    <row r="155" spans="1:12" s="2" customFormat="1" ht="24.95" customHeight="1" x14ac:dyDescent="0.25">
      <c r="A155" s="20">
        <f t="shared" si="23"/>
        <v>81</v>
      </c>
      <c r="B155" s="51" t="s">
        <v>202</v>
      </c>
      <c r="C155" s="123" t="s">
        <v>203</v>
      </c>
      <c r="D155" s="124"/>
      <c r="E155" s="38">
        <v>6</v>
      </c>
      <c r="F155" s="36" t="s">
        <v>4</v>
      </c>
      <c r="G155" s="38">
        <f t="shared" si="25"/>
        <v>6</v>
      </c>
      <c r="H155" s="37" t="s">
        <v>4</v>
      </c>
      <c r="I155" s="32">
        <v>52.77</v>
      </c>
      <c r="J155" s="18">
        <f t="shared" si="21"/>
        <v>64.442723999999998</v>
      </c>
      <c r="K155" s="49">
        <f t="shared" si="20"/>
        <v>386.65634399999999</v>
      </c>
      <c r="L155" s="49">
        <f t="shared" si="14"/>
        <v>386.65634399999999</v>
      </c>
    </row>
    <row r="156" spans="1:12" s="2" customFormat="1" ht="24.95" customHeight="1" x14ac:dyDescent="0.25">
      <c r="A156" s="20">
        <f>A155+1</f>
        <v>82</v>
      </c>
      <c r="B156" s="51" t="s">
        <v>199</v>
      </c>
      <c r="C156" s="123" t="s">
        <v>198</v>
      </c>
      <c r="D156" s="124"/>
      <c r="E156" s="38">
        <v>3.6</v>
      </c>
      <c r="F156" s="36" t="s">
        <v>2</v>
      </c>
      <c r="G156" s="38">
        <f t="shared" si="25"/>
        <v>3.6</v>
      </c>
      <c r="H156" s="37" t="s">
        <v>2</v>
      </c>
      <c r="I156" s="32">
        <v>9.34</v>
      </c>
      <c r="J156" s="18">
        <f t="shared" si="21"/>
        <v>11.406008</v>
      </c>
      <c r="K156" s="49">
        <f t="shared" si="20"/>
        <v>41.061628800000001</v>
      </c>
      <c r="L156" s="49">
        <f t="shared" si="14"/>
        <v>41.061628800000001</v>
      </c>
    </row>
    <row r="157" spans="1:12" s="2" customFormat="1" ht="24.95" customHeight="1" x14ac:dyDescent="0.25">
      <c r="A157" s="20">
        <f t="shared" si="23"/>
        <v>83</v>
      </c>
      <c r="B157" s="51" t="s">
        <v>204</v>
      </c>
      <c r="C157" s="123" t="s">
        <v>233</v>
      </c>
      <c r="D157" s="124"/>
      <c r="E157" s="38">
        <v>4</v>
      </c>
      <c r="F157" s="36" t="s">
        <v>2</v>
      </c>
      <c r="G157" s="38">
        <f>E157/1</f>
        <v>4</v>
      </c>
      <c r="H157" s="37" t="s">
        <v>181</v>
      </c>
      <c r="I157" s="32">
        <v>0.67</v>
      </c>
      <c r="J157" s="18">
        <f t="shared" si="21"/>
        <v>0.81820400000000004</v>
      </c>
      <c r="K157" s="49">
        <f t="shared" si="20"/>
        <v>3.2728160000000002</v>
      </c>
      <c r="L157" s="49">
        <f t="shared" si="14"/>
        <v>3.2728160000000002</v>
      </c>
    </row>
    <row r="158" spans="1:12" s="2" customFormat="1" ht="24.95" customHeight="1" x14ac:dyDescent="0.25">
      <c r="A158" s="20">
        <f>A157+1</f>
        <v>84</v>
      </c>
      <c r="B158" s="51" t="s">
        <v>170</v>
      </c>
      <c r="C158" s="127" t="s">
        <v>234</v>
      </c>
      <c r="D158" s="128"/>
      <c r="E158" s="38">
        <v>10</v>
      </c>
      <c r="F158" s="36" t="s">
        <v>2</v>
      </c>
      <c r="G158" s="38">
        <f>E158/2</f>
        <v>5</v>
      </c>
      <c r="H158" s="44" t="s">
        <v>181</v>
      </c>
      <c r="I158" s="32">
        <v>2.3199999999999998</v>
      </c>
      <c r="J158" s="18">
        <f t="shared" si="21"/>
        <v>2.8331839999999997</v>
      </c>
      <c r="K158" s="49">
        <f t="shared" si="20"/>
        <v>14.165919999999998</v>
      </c>
      <c r="L158" s="49">
        <f t="shared" si="14"/>
        <v>14.165919999999998</v>
      </c>
    </row>
    <row r="159" spans="1:12" s="2" customFormat="1" ht="35.1" customHeight="1" x14ac:dyDescent="0.25">
      <c r="A159" s="20">
        <f>A158+1</f>
        <v>85</v>
      </c>
      <c r="B159" s="51" t="s">
        <v>229</v>
      </c>
      <c r="C159" s="123" t="s">
        <v>230</v>
      </c>
      <c r="D159" s="124"/>
      <c r="E159" s="38">
        <v>10</v>
      </c>
      <c r="F159" s="36" t="s">
        <v>2</v>
      </c>
      <c r="G159" s="38">
        <f>E159</f>
        <v>10</v>
      </c>
      <c r="H159" s="37" t="s">
        <v>2</v>
      </c>
      <c r="I159" s="32">
        <v>16.84</v>
      </c>
      <c r="J159" s="18">
        <f t="shared" si="21"/>
        <v>20.565007999999999</v>
      </c>
      <c r="K159" s="49">
        <f t="shared" si="20"/>
        <v>205.65008</v>
      </c>
      <c r="L159" s="49">
        <f t="shared" si="14"/>
        <v>205.65008</v>
      </c>
    </row>
    <row r="160" spans="1:12" s="2" customFormat="1" ht="24.95" customHeight="1" x14ac:dyDescent="0.25">
      <c r="A160" s="28">
        <f>A159+1</f>
        <v>86</v>
      </c>
      <c r="B160" s="51" t="s">
        <v>241</v>
      </c>
      <c r="C160" s="123" t="s">
        <v>242</v>
      </c>
      <c r="D160" s="124"/>
      <c r="E160" s="38">
        <v>2</v>
      </c>
      <c r="F160" s="36" t="s">
        <v>4</v>
      </c>
      <c r="G160" s="38">
        <f t="shared" ref="G160:G161" si="26">E160</f>
        <v>2</v>
      </c>
      <c r="H160" s="37" t="s">
        <v>4</v>
      </c>
      <c r="I160" s="32">
        <v>32.11</v>
      </c>
      <c r="J160" s="18">
        <f t="shared" si="21"/>
        <v>39.212732000000003</v>
      </c>
      <c r="K160" s="49">
        <f t="shared" si="20"/>
        <v>78.425464000000005</v>
      </c>
      <c r="L160" s="49">
        <f t="shared" si="14"/>
        <v>78.425464000000005</v>
      </c>
    </row>
    <row r="161" spans="1:13" s="2" customFormat="1" ht="24.95" customHeight="1" x14ac:dyDescent="0.25">
      <c r="A161" s="28">
        <f>A160+1</f>
        <v>87</v>
      </c>
      <c r="B161" s="51" t="s">
        <v>243</v>
      </c>
      <c r="C161" s="123" t="s">
        <v>244</v>
      </c>
      <c r="D161" s="124"/>
      <c r="E161" s="38">
        <v>2</v>
      </c>
      <c r="F161" s="36" t="s">
        <v>4</v>
      </c>
      <c r="G161" s="38">
        <f t="shared" si="26"/>
        <v>2</v>
      </c>
      <c r="H161" s="37" t="s">
        <v>4</v>
      </c>
      <c r="I161" s="32">
        <v>31.3</v>
      </c>
      <c r="J161" s="18">
        <f t="shared" si="21"/>
        <v>38.223559999999999</v>
      </c>
      <c r="K161" s="49">
        <f t="shared" si="20"/>
        <v>76.447119999999998</v>
      </c>
      <c r="L161" s="49">
        <f t="shared" si="14"/>
        <v>76.447119999999998</v>
      </c>
    </row>
    <row r="162" spans="1:13" s="2" customFormat="1" ht="20.100000000000001" customHeight="1" x14ac:dyDescent="0.25">
      <c r="A162" s="133" t="s">
        <v>10</v>
      </c>
      <c r="B162" s="134"/>
      <c r="C162" s="134"/>
      <c r="D162" s="134"/>
      <c r="E162" s="134"/>
      <c r="F162" s="134"/>
      <c r="G162" s="134"/>
      <c r="H162" s="134"/>
      <c r="I162" s="134"/>
      <c r="J162" s="134"/>
      <c r="K162" s="135"/>
      <c r="L162" s="21">
        <f>SUM(L163:L164)</f>
        <v>587.54374400000006</v>
      </c>
    </row>
    <row r="163" spans="1:13" s="2" customFormat="1" ht="24.95" customHeight="1" x14ac:dyDescent="0.25">
      <c r="A163" s="16">
        <f>A161+1</f>
        <v>88</v>
      </c>
      <c r="B163" s="22" t="s">
        <v>37</v>
      </c>
      <c r="C163" s="123" t="s">
        <v>168</v>
      </c>
      <c r="D163" s="124"/>
      <c r="E163" s="52">
        <v>50</v>
      </c>
      <c r="F163" s="48" t="s">
        <v>3</v>
      </c>
      <c r="G163" s="52">
        <f>E163</f>
        <v>50</v>
      </c>
      <c r="H163" s="26" t="s">
        <v>3</v>
      </c>
      <c r="I163" s="33">
        <v>3.4</v>
      </c>
      <c r="J163" s="18">
        <f>I163*K$70+I163</f>
        <v>4.1520799999999998</v>
      </c>
      <c r="K163" s="18">
        <f>J163*G163</f>
        <v>207.60399999999998</v>
      </c>
      <c r="L163" s="49">
        <f t="shared" si="14"/>
        <v>207.60399999999998</v>
      </c>
    </row>
    <row r="164" spans="1:13" s="2" customFormat="1" ht="24.95" customHeight="1" x14ac:dyDescent="0.25">
      <c r="A164" s="23">
        <f>A163+1</f>
        <v>89</v>
      </c>
      <c r="B164" s="24" t="s">
        <v>38</v>
      </c>
      <c r="C164" s="123" t="s">
        <v>169</v>
      </c>
      <c r="D164" s="124"/>
      <c r="E164" s="53">
        <v>8</v>
      </c>
      <c r="F164" s="46" t="s">
        <v>4</v>
      </c>
      <c r="G164" s="53">
        <f>E164</f>
        <v>8</v>
      </c>
      <c r="H164" s="26" t="s">
        <v>4</v>
      </c>
      <c r="I164" s="33">
        <v>38.89</v>
      </c>
      <c r="J164" s="18">
        <f>I164*K$70+I164</f>
        <v>47.492468000000002</v>
      </c>
      <c r="K164" s="47">
        <f>J164*G164</f>
        <v>379.93974400000002</v>
      </c>
      <c r="L164" s="47">
        <f t="shared" si="14"/>
        <v>379.93974400000002</v>
      </c>
    </row>
    <row r="165" spans="1:13" s="2" customFormat="1" ht="20.100000000000001" customHeight="1" x14ac:dyDescent="0.25">
      <c r="A165" s="136" t="s">
        <v>73</v>
      </c>
      <c r="B165" s="137"/>
      <c r="C165" s="137"/>
      <c r="D165" s="137"/>
      <c r="E165" s="137"/>
      <c r="F165" s="137"/>
      <c r="G165" s="137"/>
      <c r="H165" s="137"/>
      <c r="I165" s="137"/>
      <c r="J165" s="137"/>
      <c r="K165" s="137"/>
      <c r="L165" s="25">
        <f>L72+L99+L131+L162</f>
        <v>13930.718891388236</v>
      </c>
      <c r="M165" s="5"/>
    </row>
    <row r="166" spans="1:13" s="2" customFormat="1" ht="5.0999999999999996" customHeight="1" x14ac:dyDescent="0.25">
      <c r="A166" s="138"/>
      <c r="B166" s="138"/>
      <c r="C166" s="138"/>
      <c r="D166" s="138"/>
      <c r="E166" s="138"/>
      <c r="F166" s="138"/>
      <c r="G166" s="138"/>
      <c r="H166" s="138"/>
      <c r="I166" s="138"/>
      <c r="J166" s="138"/>
      <c r="K166" s="138"/>
      <c r="L166" s="138"/>
    </row>
    <row r="167" spans="1:13" s="2" customFormat="1" ht="20.100000000000001" customHeight="1" x14ac:dyDescent="0.25">
      <c r="A167" s="139" t="s">
        <v>16</v>
      </c>
      <c r="B167" s="140"/>
      <c r="C167" s="140"/>
      <c r="D167" s="140"/>
      <c r="E167" s="140"/>
      <c r="F167" s="140"/>
      <c r="G167" s="140"/>
      <c r="H167" s="140"/>
      <c r="I167" s="140"/>
      <c r="J167" s="140"/>
      <c r="K167" s="140"/>
      <c r="L167" s="141"/>
    </row>
    <row r="168" spans="1:13" s="2" customFormat="1" ht="45" customHeight="1" x14ac:dyDescent="0.25">
      <c r="A168" s="142" t="s">
        <v>26</v>
      </c>
      <c r="B168" s="143"/>
      <c r="C168" s="143"/>
      <c r="D168" s="143"/>
      <c r="E168" s="143"/>
      <c r="F168" s="143"/>
      <c r="G168" s="143"/>
      <c r="H168" s="143"/>
      <c r="I168" s="143"/>
      <c r="J168" s="143"/>
      <c r="K168" s="143"/>
      <c r="L168" s="144"/>
    </row>
    <row r="169" spans="1:13" s="2" customFormat="1" ht="24.95" customHeight="1" x14ac:dyDescent="0.25">
      <c r="A169" s="145" t="s">
        <v>61</v>
      </c>
      <c r="B169" s="146"/>
      <c r="C169" s="146"/>
      <c r="D169" s="146"/>
      <c r="E169" s="146"/>
      <c r="F169" s="146"/>
      <c r="G169" s="146"/>
      <c r="H169" s="146"/>
      <c r="I169" s="146"/>
      <c r="J169" s="146"/>
      <c r="K169" s="146"/>
      <c r="L169" s="147"/>
    </row>
    <row r="170" spans="1:13" s="2" customFormat="1" ht="12" customHeight="1" x14ac:dyDescent="0.25">
      <c r="A170" s="145" t="s">
        <v>215</v>
      </c>
      <c r="B170" s="146"/>
      <c r="C170" s="146"/>
      <c r="D170" s="146"/>
      <c r="E170" s="146"/>
      <c r="F170" s="146"/>
      <c r="G170" s="146"/>
      <c r="H170" s="146"/>
      <c r="I170" s="146"/>
      <c r="J170" s="146"/>
      <c r="K170" s="146"/>
      <c r="L170" s="147"/>
    </row>
    <row r="171" spans="1:13" s="2" customFormat="1" ht="12" customHeight="1" x14ac:dyDescent="0.25">
      <c r="A171" s="145" t="s">
        <v>216</v>
      </c>
      <c r="B171" s="146"/>
      <c r="C171" s="146"/>
      <c r="D171" s="146"/>
      <c r="E171" s="146"/>
      <c r="F171" s="146"/>
      <c r="G171" s="146"/>
      <c r="H171" s="146"/>
      <c r="I171" s="146"/>
      <c r="J171" s="146"/>
      <c r="K171" s="146"/>
      <c r="L171" s="147"/>
    </row>
    <row r="172" spans="1:13" s="2" customFormat="1" ht="12" customHeight="1" x14ac:dyDescent="0.25">
      <c r="A172" s="145" t="s">
        <v>280</v>
      </c>
      <c r="B172" s="146"/>
      <c r="C172" s="146"/>
      <c r="D172" s="146"/>
      <c r="E172" s="146"/>
      <c r="F172" s="146"/>
      <c r="G172" s="146"/>
      <c r="H172" s="146"/>
      <c r="I172" s="146"/>
      <c r="J172" s="146"/>
      <c r="K172" s="146"/>
      <c r="L172" s="147"/>
    </row>
    <row r="173" spans="1:13" s="2" customFormat="1" ht="12" customHeight="1" x14ac:dyDescent="0.25">
      <c r="A173" s="145" t="s">
        <v>231</v>
      </c>
      <c r="B173" s="146"/>
      <c r="C173" s="146"/>
      <c r="D173" s="146"/>
      <c r="E173" s="146"/>
      <c r="F173" s="146"/>
      <c r="G173" s="146"/>
      <c r="H173" s="146"/>
      <c r="I173" s="146"/>
      <c r="J173" s="146"/>
      <c r="K173" s="146"/>
      <c r="L173" s="147"/>
    </row>
    <row r="174" spans="1:13" s="2" customFormat="1" ht="12" customHeight="1" x14ac:dyDescent="0.25">
      <c r="A174" s="145" t="s">
        <v>232</v>
      </c>
      <c r="B174" s="146"/>
      <c r="C174" s="146"/>
      <c r="D174" s="146"/>
      <c r="E174" s="146"/>
      <c r="F174" s="146"/>
      <c r="G174" s="146"/>
      <c r="H174" s="146"/>
      <c r="I174" s="146"/>
      <c r="J174" s="146"/>
      <c r="K174" s="146"/>
      <c r="L174" s="147"/>
    </row>
    <row r="175" spans="1:13" s="2" customFormat="1" ht="12" customHeight="1" x14ac:dyDescent="0.25">
      <c r="A175" s="145" t="s">
        <v>236</v>
      </c>
      <c r="B175" s="146"/>
      <c r="C175" s="146"/>
      <c r="D175" s="146"/>
      <c r="E175" s="146"/>
      <c r="F175" s="146"/>
      <c r="G175" s="146"/>
      <c r="H175" s="146"/>
      <c r="I175" s="146"/>
      <c r="J175" s="146"/>
      <c r="K175" s="146"/>
      <c r="L175" s="147"/>
    </row>
    <row r="176" spans="1:13" s="2" customFormat="1" ht="12" customHeight="1" x14ac:dyDescent="0.25">
      <c r="A176" s="148" t="s">
        <v>235</v>
      </c>
      <c r="B176" s="149"/>
      <c r="C176" s="149"/>
      <c r="D176" s="149"/>
      <c r="E176" s="149"/>
      <c r="F176" s="149"/>
      <c r="G176" s="149"/>
      <c r="H176" s="149"/>
      <c r="I176" s="149"/>
      <c r="J176" s="149"/>
      <c r="K176" s="149"/>
      <c r="L176" s="150"/>
    </row>
    <row r="177" spans="1:12" s="2" customFormat="1" ht="5.0999999999999996" customHeight="1" x14ac:dyDescent="0.25">
      <c r="A177" s="151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  <c r="L177" s="63"/>
    </row>
    <row r="178" spans="1:12" s="2" customFormat="1" ht="20.100000000000001" customHeight="1" x14ac:dyDescent="0.25">
      <c r="A178" s="111" t="s">
        <v>17</v>
      </c>
      <c r="B178" s="112"/>
      <c r="C178" s="112"/>
      <c r="D178" s="112"/>
      <c r="E178" s="112"/>
      <c r="F178" s="112"/>
      <c r="G178" s="112"/>
      <c r="H178" s="112"/>
      <c r="I178" s="112"/>
      <c r="J178" s="112"/>
      <c r="K178" s="112"/>
      <c r="L178" s="113"/>
    </row>
    <row r="179" spans="1:12" s="2" customFormat="1" ht="15" customHeight="1" x14ac:dyDescent="0.25">
      <c r="A179" s="57" t="s">
        <v>18</v>
      </c>
      <c r="B179" s="58"/>
      <c r="C179" s="58"/>
      <c r="D179" s="58" t="s">
        <v>21</v>
      </c>
      <c r="E179" s="58"/>
      <c r="F179" s="58"/>
      <c r="G179" s="58"/>
      <c r="H179" s="58"/>
      <c r="I179" s="58"/>
      <c r="J179" s="58"/>
      <c r="K179" s="58"/>
      <c r="L179" s="59"/>
    </row>
    <row r="180" spans="1:12" s="2" customFormat="1" ht="15" customHeight="1" x14ac:dyDescent="0.25">
      <c r="A180" s="57" t="s">
        <v>19</v>
      </c>
      <c r="B180" s="58"/>
      <c r="C180" s="58"/>
      <c r="D180" s="58" t="s">
        <v>22</v>
      </c>
      <c r="E180" s="58"/>
      <c r="F180" s="58"/>
      <c r="G180" s="58"/>
      <c r="H180" s="58"/>
      <c r="I180" s="58"/>
      <c r="J180" s="58"/>
      <c r="K180" s="58"/>
      <c r="L180" s="59"/>
    </row>
    <row r="181" spans="1:12" s="2" customFormat="1" ht="15" customHeight="1" x14ac:dyDescent="0.25">
      <c r="A181" s="57" t="s">
        <v>20</v>
      </c>
      <c r="B181" s="58"/>
      <c r="C181" s="58"/>
      <c r="D181" s="58" t="s">
        <v>23</v>
      </c>
      <c r="E181" s="58"/>
      <c r="F181" s="58"/>
      <c r="G181" s="58"/>
      <c r="H181" s="58"/>
      <c r="I181" s="58"/>
      <c r="J181" s="58"/>
      <c r="K181" s="58"/>
      <c r="L181" s="59"/>
    </row>
    <row r="182" spans="1:12" s="2" customFormat="1" ht="15" customHeight="1" x14ac:dyDescent="0.25">
      <c r="A182" s="60" t="s">
        <v>239</v>
      </c>
      <c r="B182" s="61"/>
      <c r="C182" s="61"/>
      <c r="D182" s="61" t="s">
        <v>24</v>
      </c>
      <c r="E182" s="61"/>
      <c r="F182" s="61"/>
      <c r="G182" s="61"/>
      <c r="H182" s="61"/>
      <c r="I182" s="61"/>
      <c r="J182" s="61"/>
      <c r="K182" s="61"/>
      <c r="L182" s="62"/>
    </row>
    <row r="183" spans="1:12" ht="5.0999999999999996" customHeight="1" x14ac:dyDescent="0.25">
      <c r="A183" s="152"/>
      <c r="B183" s="152"/>
      <c r="C183" s="152"/>
      <c r="D183" s="152"/>
      <c r="E183" s="152"/>
      <c r="F183" s="152"/>
      <c r="G183" s="152"/>
      <c r="H183" s="152"/>
      <c r="I183" s="152"/>
      <c r="J183" s="152"/>
      <c r="K183" s="152"/>
      <c r="L183" s="152"/>
    </row>
    <row r="184" spans="1:12" ht="30" customHeight="1" x14ac:dyDescent="0.25">
      <c r="A184" s="153" t="s">
        <v>266</v>
      </c>
      <c r="B184" s="154"/>
      <c r="C184" s="154"/>
      <c r="D184" s="154"/>
      <c r="E184" s="154"/>
      <c r="F184" s="154"/>
      <c r="G184" s="154"/>
      <c r="H184" s="154"/>
      <c r="I184" s="154"/>
      <c r="J184" s="154"/>
      <c r="K184" s="154"/>
      <c r="L184" s="7">
        <f>L165+L60</f>
        <v>49034.540311388228</v>
      </c>
    </row>
    <row r="185" spans="1:12" ht="30" customHeight="1" x14ac:dyDescent="0.25">
      <c r="A185" s="153" t="s">
        <v>265</v>
      </c>
      <c r="B185" s="154"/>
      <c r="C185" s="154"/>
      <c r="D185" s="154"/>
      <c r="E185" s="154"/>
      <c r="F185" s="154"/>
      <c r="G185" s="154"/>
      <c r="H185" s="154"/>
      <c r="I185" s="154"/>
      <c r="J185" s="154"/>
      <c r="K185" s="154"/>
      <c r="L185" s="7">
        <f>L184*2</f>
        <v>98069.080622776455</v>
      </c>
    </row>
    <row r="186" spans="1:12" ht="20.100000000000001" customHeight="1" x14ac:dyDescent="0.25">
      <c r="A186" s="159"/>
      <c r="B186" s="159"/>
      <c r="C186" s="159"/>
      <c r="D186" s="159"/>
      <c r="E186" s="159"/>
      <c r="F186" s="159"/>
      <c r="G186" s="159"/>
      <c r="H186" s="159"/>
      <c r="I186" s="159"/>
      <c r="J186" s="159"/>
      <c r="K186" s="159"/>
      <c r="L186" s="159"/>
    </row>
    <row r="187" spans="1:12" ht="20.100000000000001" customHeight="1" x14ac:dyDescent="0.25">
      <c r="A187" s="68" t="s">
        <v>247</v>
      </c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70"/>
    </row>
    <row r="188" spans="1:12" ht="15" customHeight="1" x14ac:dyDescent="0.25">
      <c r="A188" s="167" t="s">
        <v>77</v>
      </c>
      <c r="B188" s="168"/>
      <c r="C188" s="168"/>
      <c r="D188" s="168"/>
      <c r="E188" s="168"/>
      <c r="F188" s="168"/>
      <c r="G188" s="168"/>
      <c r="H188" s="168"/>
      <c r="I188" s="168"/>
      <c r="J188" s="168"/>
      <c r="K188" s="168"/>
      <c r="L188" s="12" t="s">
        <v>76</v>
      </c>
    </row>
    <row r="189" spans="1:12" ht="15" customHeight="1" x14ac:dyDescent="0.25">
      <c r="A189" s="155" t="s">
        <v>7</v>
      </c>
      <c r="B189" s="156"/>
      <c r="C189" s="156"/>
      <c r="D189" s="156"/>
      <c r="E189" s="156"/>
      <c r="F189" s="156"/>
      <c r="G189" s="156"/>
      <c r="H189" s="156"/>
      <c r="I189" s="156"/>
      <c r="J189" s="156"/>
      <c r="K189" s="156"/>
      <c r="L189" s="14">
        <f>L72</f>
        <v>4632.3901719999994</v>
      </c>
    </row>
    <row r="190" spans="1:12" ht="15" customHeight="1" x14ac:dyDescent="0.25">
      <c r="A190" s="155" t="s">
        <v>8</v>
      </c>
      <c r="B190" s="156"/>
      <c r="C190" s="156"/>
      <c r="D190" s="156"/>
      <c r="E190" s="156"/>
      <c r="F190" s="156"/>
      <c r="G190" s="156"/>
      <c r="H190" s="156"/>
      <c r="I190" s="156"/>
      <c r="J190" s="156"/>
      <c r="K190" s="156"/>
      <c r="L190" s="14">
        <f>L99</f>
        <v>2962.9731360000001</v>
      </c>
    </row>
    <row r="191" spans="1:12" ht="15" customHeight="1" x14ac:dyDescent="0.25">
      <c r="A191" s="155" t="s">
        <v>9</v>
      </c>
      <c r="B191" s="156"/>
      <c r="C191" s="156"/>
      <c r="D191" s="156"/>
      <c r="E191" s="156"/>
      <c r="F191" s="156"/>
      <c r="G191" s="156"/>
      <c r="H191" s="156"/>
      <c r="I191" s="156"/>
      <c r="J191" s="156"/>
      <c r="K191" s="156"/>
      <c r="L191" s="14">
        <f>L131</f>
        <v>5747.8118393882369</v>
      </c>
    </row>
    <row r="192" spans="1:12" ht="15" customHeight="1" x14ac:dyDescent="0.25">
      <c r="A192" s="155" t="s">
        <v>10</v>
      </c>
      <c r="B192" s="156"/>
      <c r="C192" s="156"/>
      <c r="D192" s="156"/>
      <c r="E192" s="156"/>
      <c r="F192" s="156"/>
      <c r="G192" s="156"/>
      <c r="H192" s="156"/>
      <c r="I192" s="156"/>
      <c r="J192" s="156"/>
      <c r="K192" s="156"/>
      <c r="L192" s="14">
        <f>L162</f>
        <v>587.54374400000006</v>
      </c>
    </row>
    <row r="193" spans="1:14" ht="20.100000000000001" customHeight="1" x14ac:dyDescent="0.25">
      <c r="A193" s="157" t="s">
        <v>268</v>
      </c>
      <c r="B193" s="158"/>
      <c r="C193" s="158"/>
      <c r="D193" s="158"/>
      <c r="E193" s="158"/>
      <c r="F193" s="158"/>
      <c r="G193" s="158"/>
      <c r="H193" s="158"/>
      <c r="I193" s="158"/>
      <c r="J193" s="158"/>
      <c r="K193" s="158"/>
      <c r="L193" s="7">
        <f>SUM(L189:L192)</f>
        <v>13930.718891388236</v>
      </c>
    </row>
    <row r="194" spans="1:14" ht="20.100000000000001" customHeight="1" x14ac:dyDescent="0.25">
      <c r="A194" s="157" t="s">
        <v>267</v>
      </c>
      <c r="B194" s="158"/>
      <c r="C194" s="158"/>
      <c r="D194" s="158"/>
      <c r="E194" s="158"/>
      <c r="F194" s="158"/>
      <c r="G194" s="158"/>
      <c r="H194" s="158"/>
      <c r="I194" s="158"/>
      <c r="J194" s="158"/>
      <c r="K194" s="158"/>
      <c r="L194" s="7">
        <f>L193*2</f>
        <v>27861.437782776473</v>
      </c>
    </row>
    <row r="195" spans="1:14" ht="20.100000000000001" customHeight="1" x14ac:dyDescent="0.25">
      <c r="A195" s="159"/>
      <c r="B195" s="159"/>
      <c r="C195" s="159"/>
      <c r="D195" s="159"/>
      <c r="E195" s="159"/>
      <c r="F195" s="159"/>
      <c r="G195" s="159"/>
      <c r="H195" s="159"/>
      <c r="I195" s="159"/>
      <c r="J195" s="159"/>
      <c r="K195" s="159"/>
      <c r="L195" s="159"/>
    </row>
    <row r="196" spans="1:14" ht="20.100000000000001" customHeight="1" x14ac:dyDescent="0.25">
      <c r="A196" s="68" t="s">
        <v>246</v>
      </c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70"/>
    </row>
    <row r="197" spans="1:14" x14ac:dyDescent="0.25">
      <c r="A197" s="160" t="s">
        <v>70</v>
      </c>
      <c r="B197" s="161"/>
      <c r="C197" s="162" t="s">
        <v>71</v>
      </c>
      <c r="D197" s="163"/>
      <c r="E197" s="163"/>
      <c r="F197" s="163"/>
      <c r="G197" s="163"/>
      <c r="H197" s="163"/>
      <c r="I197" s="163"/>
      <c r="J197" s="164"/>
      <c r="K197" s="165" t="s">
        <v>72</v>
      </c>
      <c r="L197" s="166"/>
    </row>
    <row r="198" spans="1:14" ht="39.950000000000003" customHeight="1" x14ac:dyDescent="0.25">
      <c r="A198" s="160" t="s">
        <v>67</v>
      </c>
      <c r="B198" s="161"/>
      <c r="C198" s="179" t="s">
        <v>262</v>
      </c>
      <c r="D198" s="180"/>
      <c r="E198" s="180"/>
      <c r="F198" s="180"/>
      <c r="G198" s="180"/>
      <c r="H198" s="180"/>
      <c r="I198" s="180"/>
      <c r="J198" s="181"/>
      <c r="K198" s="172">
        <f>L58</f>
        <v>29098.997839999993</v>
      </c>
      <c r="L198" s="173"/>
    </row>
    <row r="199" spans="1:14" ht="39.950000000000003" customHeight="1" x14ac:dyDescent="0.25">
      <c r="A199" s="160" t="s">
        <v>68</v>
      </c>
      <c r="B199" s="161"/>
      <c r="C199" s="169" t="s">
        <v>264</v>
      </c>
      <c r="D199" s="170"/>
      <c r="E199" s="170"/>
      <c r="F199" s="170"/>
      <c r="G199" s="170"/>
      <c r="H199" s="170"/>
      <c r="I199" s="170"/>
      <c r="J199" s="171"/>
      <c r="K199" s="182">
        <f>L59</f>
        <v>6004.8235800000002</v>
      </c>
      <c r="L199" s="173"/>
    </row>
    <row r="200" spans="1:14" ht="39.950000000000003" customHeight="1" x14ac:dyDescent="0.25">
      <c r="A200" s="160" t="s">
        <v>69</v>
      </c>
      <c r="B200" s="161"/>
      <c r="C200" s="169" t="s">
        <v>263</v>
      </c>
      <c r="D200" s="170"/>
      <c r="E200" s="170"/>
      <c r="F200" s="170"/>
      <c r="G200" s="170"/>
      <c r="H200" s="170"/>
      <c r="I200" s="170"/>
      <c r="J200" s="171"/>
      <c r="K200" s="172">
        <f>L165</f>
        <v>13930.718891388236</v>
      </c>
      <c r="L200" s="173"/>
    </row>
    <row r="201" spans="1:14" ht="20.100000000000001" customHeight="1" x14ac:dyDescent="0.25">
      <c r="A201" s="174" t="s">
        <v>269</v>
      </c>
      <c r="B201" s="175"/>
      <c r="C201" s="175"/>
      <c r="D201" s="175"/>
      <c r="E201" s="175"/>
      <c r="F201" s="175"/>
      <c r="G201" s="175"/>
      <c r="H201" s="175"/>
      <c r="I201" s="175"/>
      <c r="J201" s="176"/>
      <c r="K201" s="177">
        <f>SUM(K198:L200)</f>
        <v>49034.540311388228</v>
      </c>
      <c r="L201" s="178"/>
      <c r="N201" s="65">
        <v>37736.19</v>
      </c>
    </row>
    <row r="202" spans="1:14" ht="20.100000000000001" customHeight="1" x14ac:dyDescent="0.25">
      <c r="A202" s="174" t="s">
        <v>270</v>
      </c>
      <c r="B202" s="175"/>
      <c r="C202" s="175"/>
      <c r="D202" s="175"/>
      <c r="E202" s="175"/>
      <c r="F202" s="175"/>
      <c r="G202" s="175"/>
      <c r="H202" s="175"/>
      <c r="I202" s="175"/>
      <c r="J202" s="176"/>
      <c r="K202" s="177">
        <f>K201*2</f>
        <v>98069.080622776455</v>
      </c>
      <c r="L202" s="178"/>
    </row>
    <row r="203" spans="1:14" x14ac:dyDescent="0.25">
      <c r="K203" s="1"/>
    </row>
    <row r="204" spans="1:14" x14ac:dyDescent="0.25">
      <c r="K204" s="1"/>
    </row>
    <row r="205" spans="1:14" x14ac:dyDescent="0.25">
      <c r="K205" s="1"/>
    </row>
    <row r="206" spans="1:14" x14ac:dyDescent="0.25">
      <c r="K206" s="1"/>
    </row>
    <row r="207" spans="1:14" x14ac:dyDescent="0.25">
      <c r="K207" s="1"/>
    </row>
    <row r="208" spans="1:14" x14ac:dyDescent="0.25">
      <c r="K208" s="1"/>
    </row>
    <row r="209" spans="11:11" x14ac:dyDescent="0.25">
      <c r="K209" s="1"/>
    </row>
    <row r="210" spans="11:11" x14ac:dyDescent="0.25">
      <c r="K210" s="1"/>
    </row>
    <row r="211" spans="11:11" x14ac:dyDescent="0.25">
      <c r="K211" s="1"/>
    </row>
    <row r="212" spans="11:11" x14ac:dyDescent="0.25">
      <c r="K212" s="1"/>
    </row>
    <row r="213" spans="11:11" x14ac:dyDescent="0.25">
      <c r="K213" s="1"/>
    </row>
    <row r="214" spans="11:11" x14ac:dyDescent="0.25">
      <c r="K214" s="1"/>
    </row>
    <row r="215" spans="11:11" x14ac:dyDescent="0.25">
      <c r="K215" s="1"/>
    </row>
    <row r="216" spans="11:11" x14ac:dyDescent="0.25">
      <c r="K216" s="1"/>
    </row>
    <row r="217" spans="11:11" x14ac:dyDescent="0.25">
      <c r="K217" s="1"/>
    </row>
    <row r="218" spans="11:11" x14ac:dyDescent="0.25">
      <c r="K218" s="1"/>
    </row>
    <row r="219" spans="11:11" x14ac:dyDescent="0.25">
      <c r="K219" s="1"/>
    </row>
    <row r="220" spans="11:11" x14ac:dyDescent="0.25">
      <c r="K220" s="1"/>
    </row>
    <row r="221" spans="11:11" x14ac:dyDescent="0.25">
      <c r="K221" s="1"/>
    </row>
    <row r="222" spans="11:11" x14ac:dyDescent="0.25">
      <c r="K222" s="1"/>
    </row>
    <row r="223" spans="11:11" x14ac:dyDescent="0.25">
      <c r="K223" s="1"/>
    </row>
    <row r="224" spans="11:11" x14ac:dyDescent="0.25">
      <c r="K224" s="1"/>
    </row>
    <row r="225" spans="11:11" x14ac:dyDescent="0.25">
      <c r="K225" s="1"/>
    </row>
    <row r="226" spans="11:11" x14ac:dyDescent="0.25">
      <c r="K226" s="1"/>
    </row>
    <row r="227" spans="11:11" x14ac:dyDescent="0.25">
      <c r="K227" s="1"/>
    </row>
    <row r="228" spans="11:11" x14ac:dyDescent="0.25">
      <c r="K228" s="1"/>
    </row>
    <row r="229" spans="11:11" x14ac:dyDescent="0.25">
      <c r="K229" s="1"/>
    </row>
    <row r="230" spans="11:11" x14ac:dyDescent="0.25">
      <c r="K230" s="1"/>
    </row>
    <row r="231" spans="11:11" x14ac:dyDescent="0.25">
      <c r="K231" s="1"/>
    </row>
    <row r="232" spans="11:11" x14ac:dyDescent="0.25">
      <c r="K232" s="1"/>
    </row>
    <row r="233" spans="11:11" x14ac:dyDescent="0.25">
      <c r="K233" s="1"/>
    </row>
    <row r="234" spans="11:11" x14ac:dyDescent="0.25">
      <c r="K234" s="1"/>
    </row>
    <row r="235" spans="11:11" x14ac:dyDescent="0.25">
      <c r="K235" s="1"/>
    </row>
    <row r="236" spans="11:11" x14ac:dyDescent="0.25">
      <c r="K236" s="1"/>
    </row>
    <row r="237" spans="11:11" x14ac:dyDescent="0.25">
      <c r="K237" s="1"/>
    </row>
    <row r="238" spans="11:11" x14ac:dyDescent="0.25">
      <c r="K238" s="1"/>
    </row>
    <row r="239" spans="11:11" x14ac:dyDescent="0.25">
      <c r="K239" s="1"/>
    </row>
  </sheetData>
  <mergeCells count="237">
    <mergeCell ref="A185:K185"/>
    <mergeCell ref="A194:K194"/>
    <mergeCell ref="A202:J202"/>
    <mergeCell ref="K202:L202"/>
    <mergeCell ref="A200:B200"/>
    <mergeCell ref="C200:J200"/>
    <mergeCell ref="K200:L200"/>
    <mergeCell ref="A201:J201"/>
    <mergeCell ref="K201:L201"/>
    <mergeCell ref="A198:B198"/>
    <mergeCell ref="C198:J198"/>
    <mergeCell ref="K198:L198"/>
    <mergeCell ref="A199:B199"/>
    <mergeCell ref="C199:J199"/>
    <mergeCell ref="K199:L199"/>
    <mergeCell ref="A192:K192"/>
    <mergeCell ref="A193:K193"/>
    <mergeCell ref="A195:L195"/>
    <mergeCell ref="A196:L196"/>
    <mergeCell ref="A197:B197"/>
    <mergeCell ref="C197:J197"/>
    <mergeCell ref="K197:L197"/>
    <mergeCell ref="A186:L186"/>
    <mergeCell ref="A187:L187"/>
    <mergeCell ref="A188:K188"/>
    <mergeCell ref="A189:K189"/>
    <mergeCell ref="A190:K190"/>
    <mergeCell ref="A191:K191"/>
    <mergeCell ref="A175:L175"/>
    <mergeCell ref="A176:L176"/>
    <mergeCell ref="A177:K177"/>
    <mergeCell ref="A178:L178"/>
    <mergeCell ref="A183:L183"/>
    <mergeCell ref="A184:K184"/>
    <mergeCell ref="A169:L169"/>
    <mergeCell ref="A170:L170"/>
    <mergeCell ref="A171:L171"/>
    <mergeCell ref="A172:L172"/>
    <mergeCell ref="A173:L173"/>
    <mergeCell ref="A174:L174"/>
    <mergeCell ref="C163:D163"/>
    <mergeCell ref="C164:D164"/>
    <mergeCell ref="A165:K165"/>
    <mergeCell ref="A166:L166"/>
    <mergeCell ref="A167:L167"/>
    <mergeCell ref="A168:L168"/>
    <mergeCell ref="C157:D157"/>
    <mergeCell ref="C158:D158"/>
    <mergeCell ref="C159:D159"/>
    <mergeCell ref="C160:D160"/>
    <mergeCell ref="C161:D161"/>
    <mergeCell ref="A162:K162"/>
    <mergeCell ref="C151:D151"/>
    <mergeCell ref="C152:D152"/>
    <mergeCell ref="C153:D153"/>
    <mergeCell ref="C154:D154"/>
    <mergeCell ref="C155:D155"/>
    <mergeCell ref="C156:D156"/>
    <mergeCell ref="C145:D145"/>
    <mergeCell ref="C146:D146"/>
    <mergeCell ref="C147:D147"/>
    <mergeCell ref="C148:D148"/>
    <mergeCell ref="C149:D149"/>
    <mergeCell ref="C150:D150"/>
    <mergeCell ref="C139:D139"/>
    <mergeCell ref="C140:D140"/>
    <mergeCell ref="C141:D141"/>
    <mergeCell ref="C142:D142"/>
    <mergeCell ref="C143:D143"/>
    <mergeCell ref="C144:D144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A131:K131"/>
    <mergeCell ref="C132:D132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A99:K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A66:L66"/>
    <mergeCell ref="A67:L67"/>
    <mergeCell ref="A68:L68"/>
    <mergeCell ref="A69:J70"/>
    <mergeCell ref="C71:D71"/>
    <mergeCell ref="A72:K72"/>
    <mergeCell ref="A60:K60"/>
    <mergeCell ref="A61:L61"/>
    <mergeCell ref="A62:L62"/>
    <mergeCell ref="A63:L63"/>
    <mergeCell ref="A64:L64"/>
    <mergeCell ref="A65:L65"/>
    <mergeCell ref="K51:K55"/>
    <mergeCell ref="L51:L55"/>
    <mergeCell ref="A56:K56"/>
    <mergeCell ref="A57:K57"/>
    <mergeCell ref="A58:K58"/>
    <mergeCell ref="A59:K59"/>
    <mergeCell ref="A51:A55"/>
    <mergeCell ref="B51:B55"/>
    <mergeCell ref="C51:C55"/>
    <mergeCell ref="G51:H55"/>
    <mergeCell ref="I51:I55"/>
    <mergeCell ref="J51:J55"/>
    <mergeCell ref="K41:K45"/>
    <mergeCell ref="L41:L45"/>
    <mergeCell ref="A46:A50"/>
    <mergeCell ref="B46:B50"/>
    <mergeCell ref="C46:C50"/>
    <mergeCell ref="G46:H50"/>
    <mergeCell ref="I46:I50"/>
    <mergeCell ref="J46:J50"/>
    <mergeCell ref="K46:K50"/>
    <mergeCell ref="L46:L50"/>
    <mergeCell ref="A41:A45"/>
    <mergeCell ref="B41:B45"/>
    <mergeCell ref="C41:C45"/>
    <mergeCell ref="G41:H45"/>
    <mergeCell ref="I41:I45"/>
    <mergeCell ref="J41:J45"/>
    <mergeCell ref="K31:K35"/>
    <mergeCell ref="L31:L35"/>
    <mergeCell ref="A36:A40"/>
    <mergeCell ref="B36:B40"/>
    <mergeCell ref="C36:C40"/>
    <mergeCell ref="G36:H40"/>
    <mergeCell ref="I36:I40"/>
    <mergeCell ref="J36:J40"/>
    <mergeCell ref="K36:K40"/>
    <mergeCell ref="L36:L40"/>
    <mergeCell ref="A31:A35"/>
    <mergeCell ref="B31:B35"/>
    <mergeCell ref="C31:C35"/>
    <mergeCell ref="G31:H35"/>
    <mergeCell ref="I31:I35"/>
    <mergeCell ref="J31:J35"/>
    <mergeCell ref="K21:K25"/>
    <mergeCell ref="L21:L25"/>
    <mergeCell ref="A26:A30"/>
    <mergeCell ref="B26:B30"/>
    <mergeCell ref="C26:C30"/>
    <mergeCell ref="G26:H30"/>
    <mergeCell ref="I26:I30"/>
    <mergeCell ref="J26:J30"/>
    <mergeCell ref="K26:K30"/>
    <mergeCell ref="L26:L30"/>
    <mergeCell ref="A21:A25"/>
    <mergeCell ref="B21:B25"/>
    <mergeCell ref="C21:C25"/>
    <mergeCell ref="G21:H25"/>
    <mergeCell ref="I21:I25"/>
    <mergeCell ref="J21:J25"/>
    <mergeCell ref="A11:A15"/>
    <mergeCell ref="B11:B15"/>
    <mergeCell ref="C11:C15"/>
    <mergeCell ref="G11:H15"/>
    <mergeCell ref="I11:I15"/>
    <mergeCell ref="J11:J15"/>
    <mergeCell ref="K11:K15"/>
    <mergeCell ref="L11:L15"/>
    <mergeCell ref="A16:A20"/>
    <mergeCell ref="B16:B20"/>
    <mergeCell ref="C16:C20"/>
    <mergeCell ref="G16:H20"/>
    <mergeCell ref="I16:I20"/>
    <mergeCell ref="J16:J20"/>
    <mergeCell ref="K16:K20"/>
    <mergeCell ref="L16:L20"/>
    <mergeCell ref="A1:L1"/>
    <mergeCell ref="A2:L2"/>
    <mergeCell ref="A3:I4"/>
    <mergeCell ref="D5:F5"/>
    <mergeCell ref="G5:H5"/>
    <mergeCell ref="A6:A10"/>
    <mergeCell ref="B6:B10"/>
    <mergeCell ref="C6:C10"/>
    <mergeCell ref="G6:H10"/>
    <mergeCell ref="I6:I10"/>
    <mergeCell ref="J6:J10"/>
    <mergeCell ref="K6:K10"/>
    <mergeCell ref="L6:L10"/>
  </mergeCells>
  <printOptions horizontalCentered="1"/>
  <pageMargins left="0.78740157480314965" right="0.59055118110236227" top="0.39370078740157483" bottom="0.39370078740157483" header="0" footer="0"/>
  <pageSetup paperSize="9" scale="69" fitToHeight="0" orientation="portrait" r:id="rId1"/>
  <rowBreaks count="3" manualBreakCount="3">
    <brk id="65" max="11" man="1"/>
    <brk id="104" max="11" man="1"/>
    <brk id="14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MO-MAT-WORD</vt:lpstr>
      <vt:lpstr>'MO-MAT-WORD'!Area_de_impressao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Caroline Silva</dc:creator>
  <cp:lastModifiedBy>João Maurício Braga dos Santos</cp:lastModifiedBy>
  <cp:lastPrinted>2022-02-17T18:16:30Z</cp:lastPrinted>
  <dcterms:created xsi:type="dcterms:W3CDTF">2016-09-06T14:53:50Z</dcterms:created>
  <dcterms:modified xsi:type="dcterms:W3CDTF">2022-02-17T18:22:31Z</dcterms:modified>
</cp:coreProperties>
</file>